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A_ZAKÁZKY\A_STAVBY\1_Zakázky k vyhlášení\Revitalizace DS sídliště Bílkova\ZD\Přílohy č. 1-5\Příloha č. 4_PD_Hriste_Bilkova\Výkaz výměr\"/>
    </mc:Choice>
  </mc:AlternateContent>
  <xr:revisionPtr revIDLastSave="0" documentId="13_ncr:1_{EABCDE3E-8F2C-41E9-B7D9-75079B290AE3}" xr6:coauthVersionLast="47" xr6:coauthVersionMax="47" xr10:uidLastSave="{00000000-0000-0000-0000-000000000000}"/>
  <workbookProtection workbookAlgorithmName="SHA-512" workbookHashValue="WMaBwGESeE39CD8AsxnJ1hZCZlO6nZvdOIC40dSWQIjec/v0CqRtuY2tb/KEfLvH8C/yQiyVNkhuJsezlcjvdA==" workbookSaltValue="ICPXjJ3vD0R12VIStm4omg==" workbookSpinCount="100000" lockStructure="1"/>
  <bookViews>
    <workbookView xWindow="28680" yWindow="-120" windowWidth="29040" windowHeight="1584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Pol'!$A$1:$S$61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I16" i="1"/>
  <c r="G14" i="12"/>
  <c r="G17" i="12"/>
  <c r="G15" i="12"/>
  <c r="G16" i="12" l="1"/>
  <c r="G18" i="12"/>
  <c r="G19" i="12"/>
  <c r="G20" i="12"/>
  <c r="G21" i="12"/>
  <c r="G25" i="12"/>
  <c r="G26" i="12"/>
  <c r="G27" i="12"/>
  <c r="G28" i="12"/>
  <c r="G29" i="12"/>
  <c r="G30" i="12"/>
  <c r="G31" i="12"/>
  <c r="G32" i="12"/>
  <c r="G12" i="12" l="1"/>
  <c r="G11" i="12" s="1"/>
  <c r="I48" i="1" s="1"/>
  <c r="G10" i="12"/>
  <c r="G9" i="12"/>
  <c r="G8" i="12" l="1"/>
  <c r="I47" i="1" l="1"/>
  <c r="G58" i="12"/>
  <c r="G67" i="12"/>
  <c r="M59" i="12" s="1"/>
  <c r="M58" i="12" s="1"/>
  <c r="G65" i="12"/>
  <c r="M57" i="12" s="1"/>
  <c r="G64" i="12"/>
  <c r="M56" i="12" s="1"/>
  <c r="G50" i="12"/>
  <c r="M42" i="12" s="1"/>
  <c r="G51" i="12"/>
  <c r="M43" i="12" s="1"/>
  <c r="G52" i="12"/>
  <c r="M44" i="12" s="1"/>
  <c r="G53" i="12"/>
  <c r="M45" i="12" s="1"/>
  <c r="G54" i="12"/>
  <c r="M46" i="12" s="1"/>
  <c r="G55" i="12"/>
  <c r="M47" i="12" s="1"/>
  <c r="G56" i="12"/>
  <c r="M48" i="12" s="1"/>
  <c r="G57" i="12"/>
  <c r="M49" i="12" s="1"/>
  <c r="G59" i="12"/>
  <c r="M51" i="12" s="1"/>
  <c r="G60" i="12"/>
  <c r="M52" i="12" s="1"/>
  <c r="G61" i="12"/>
  <c r="M53" i="12" s="1"/>
  <c r="G62" i="12"/>
  <c r="M54" i="12" s="1"/>
  <c r="G49" i="12"/>
  <c r="G40" i="12"/>
  <c r="M32" i="12" s="1"/>
  <c r="G41" i="12"/>
  <c r="M33" i="12" s="1"/>
  <c r="G42" i="12"/>
  <c r="M34" i="12" s="1"/>
  <c r="G43" i="12"/>
  <c r="M35" i="12" s="1"/>
  <c r="G44" i="12"/>
  <c r="M36" i="12" s="1"/>
  <c r="G45" i="12"/>
  <c r="M37" i="12" s="1"/>
  <c r="G46" i="12"/>
  <c r="M38" i="12" s="1"/>
  <c r="G47" i="12"/>
  <c r="M39" i="12" s="1"/>
  <c r="G39" i="12"/>
  <c r="G35" i="12"/>
  <c r="M27" i="12" s="1"/>
  <c r="G36" i="12"/>
  <c r="M28" i="12" s="1"/>
  <c r="G37" i="12"/>
  <c r="M29" i="12" s="1"/>
  <c r="G34" i="12"/>
  <c r="M26" i="12" s="1"/>
  <c r="M20" i="12"/>
  <c r="M21" i="12"/>
  <c r="M24" i="12"/>
  <c r="G24" i="12"/>
  <c r="G22" i="12"/>
  <c r="G13" i="12" s="1"/>
  <c r="M16" i="12"/>
  <c r="I16" i="12"/>
  <c r="K16" i="12"/>
  <c r="O16" i="12"/>
  <c r="S16" i="12"/>
  <c r="I17" i="12"/>
  <c r="K17" i="12"/>
  <c r="O17" i="12"/>
  <c r="S17" i="12"/>
  <c r="I19" i="12"/>
  <c r="K19" i="12"/>
  <c r="O19" i="12"/>
  <c r="S19" i="12"/>
  <c r="I20" i="12"/>
  <c r="K20" i="12"/>
  <c r="O20" i="12"/>
  <c r="S20" i="12"/>
  <c r="I21" i="12"/>
  <c r="K21" i="12"/>
  <c r="O21" i="12"/>
  <c r="S21" i="12"/>
  <c r="I24" i="12"/>
  <c r="K24" i="12"/>
  <c r="O24" i="12"/>
  <c r="S24" i="12"/>
  <c r="I26" i="12"/>
  <c r="K26" i="12"/>
  <c r="O26" i="12"/>
  <c r="S26" i="12"/>
  <c r="I27" i="12"/>
  <c r="K27" i="12"/>
  <c r="O27" i="12"/>
  <c r="S27" i="12"/>
  <c r="I28" i="12"/>
  <c r="K28" i="12"/>
  <c r="O28" i="12"/>
  <c r="S28" i="12"/>
  <c r="I29" i="12"/>
  <c r="K29" i="12"/>
  <c r="O29" i="12"/>
  <c r="S29" i="12"/>
  <c r="I31" i="12"/>
  <c r="K31" i="12"/>
  <c r="O31" i="12"/>
  <c r="S31" i="12"/>
  <c r="I32" i="12"/>
  <c r="K32" i="12"/>
  <c r="O32" i="12"/>
  <c r="S32" i="12"/>
  <c r="I33" i="12"/>
  <c r="K33" i="12"/>
  <c r="O33" i="12"/>
  <c r="S33" i="12"/>
  <c r="I34" i="12"/>
  <c r="K34" i="12"/>
  <c r="O34" i="12"/>
  <c r="S34" i="12"/>
  <c r="I35" i="12"/>
  <c r="K35" i="12"/>
  <c r="O35" i="12"/>
  <c r="S35" i="12"/>
  <c r="I36" i="12"/>
  <c r="K36" i="12"/>
  <c r="O36" i="12"/>
  <c r="S36" i="12"/>
  <c r="I37" i="12"/>
  <c r="K37" i="12"/>
  <c r="O37" i="12"/>
  <c r="S37" i="12"/>
  <c r="I38" i="12"/>
  <c r="K38" i="12"/>
  <c r="O38" i="12"/>
  <c r="S38" i="12"/>
  <c r="I39" i="12"/>
  <c r="K39" i="12"/>
  <c r="O39" i="12"/>
  <c r="S39" i="12"/>
  <c r="I41" i="12"/>
  <c r="K41" i="12"/>
  <c r="O41" i="12"/>
  <c r="S41" i="12"/>
  <c r="I42" i="12"/>
  <c r="K42" i="12"/>
  <c r="O42" i="12"/>
  <c r="S42" i="12"/>
  <c r="I43" i="12"/>
  <c r="K43" i="12"/>
  <c r="O43" i="12"/>
  <c r="S43" i="12"/>
  <c r="I44" i="12"/>
  <c r="K44" i="12"/>
  <c r="O44" i="12"/>
  <c r="S44" i="12"/>
  <c r="I45" i="12"/>
  <c r="K45" i="12"/>
  <c r="O45" i="12"/>
  <c r="S45" i="12"/>
  <c r="I46" i="12"/>
  <c r="K46" i="12"/>
  <c r="O46" i="12"/>
  <c r="S46" i="12"/>
  <c r="I47" i="12"/>
  <c r="K47" i="12"/>
  <c r="O47" i="12"/>
  <c r="S47" i="12"/>
  <c r="I48" i="12"/>
  <c r="K48" i="12"/>
  <c r="O48" i="12"/>
  <c r="S48" i="12"/>
  <c r="I49" i="12"/>
  <c r="K49" i="12"/>
  <c r="O49" i="12"/>
  <c r="S49" i="12"/>
  <c r="I51" i="12"/>
  <c r="K51" i="12"/>
  <c r="O51" i="12"/>
  <c r="S51" i="12"/>
  <c r="I52" i="12"/>
  <c r="K52" i="12"/>
  <c r="O52" i="12"/>
  <c r="S52" i="12"/>
  <c r="I53" i="12"/>
  <c r="K53" i="12"/>
  <c r="O53" i="12"/>
  <c r="S53" i="12"/>
  <c r="I54" i="12"/>
  <c r="K54" i="12"/>
  <c r="O54" i="12"/>
  <c r="S54" i="12"/>
  <c r="I56" i="12"/>
  <c r="K56" i="12"/>
  <c r="O56" i="12"/>
  <c r="S56" i="12"/>
  <c r="I57" i="12"/>
  <c r="K57" i="12"/>
  <c r="O57" i="12"/>
  <c r="S57" i="12"/>
  <c r="G66" i="12"/>
  <c r="I55" i="1" s="1"/>
  <c r="I59" i="12"/>
  <c r="I58" i="12" s="1"/>
  <c r="K59" i="12"/>
  <c r="K58" i="12" s="1"/>
  <c r="O59" i="12"/>
  <c r="O58" i="12" s="1"/>
  <c r="S59" i="12"/>
  <c r="S58" i="12" s="1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M41" i="12" l="1"/>
  <c r="M40" i="12" s="1"/>
  <c r="G48" i="12"/>
  <c r="I53" i="1" s="1"/>
  <c r="M31" i="12"/>
  <c r="G38" i="12"/>
  <c r="I52" i="1" s="1"/>
  <c r="M19" i="12"/>
  <c r="M18" i="12" s="1"/>
  <c r="G23" i="12"/>
  <c r="I50" i="1" s="1"/>
  <c r="M17" i="12"/>
  <c r="M13" i="12" s="1"/>
  <c r="G63" i="12"/>
  <c r="I54" i="1" s="1"/>
  <c r="O13" i="12"/>
  <c r="O55" i="12"/>
  <c r="G33" i="12"/>
  <c r="I51" i="1" s="1"/>
  <c r="I13" i="12"/>
  <c r="I55" i="12"/>
  <c r="O18" i="12"/>
  <c r="K55" i="12"/>
  <c r="M55" i="12"/>
  <c r="K30" i="12"/>
  <c r="O25" i="12"/>
  <c r="M25" i="12"/>
  <c r="K18" i="12"/>
  <c r="K40" i="12"/>
  <c r="K25" i="12"/>
  <c r="S13" i="12"/>
  <c r="I40" i="12"/>
  <c r="I30" i="12"/>
  <c r="I18" i="12"/>
  <c r="S30" i="12"/>
  <c r="I25" i="12"/>
  <c r="S18" i="12"/>
  <c r="S40" i="12"/>
  <c r="S25" i="12"/>
  <c r="K13" i="12"/>
  <c r="S55" i="12"/>
  <c r="O40" i="12"/>
  <c r="O30" i="12"/>
  <c r="M30" i="12"/>
  <c r="I49" i="1" l="1"/>
  <c r="I56" i="1" s="1"/>
  <c r="I21" i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<sst xmlns="http://schemas.openxmlformats.org/spreadsheetml/2006/main" count="358" uniqueCount="215">
  <si>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</si>
  <si>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</si>
  <si>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</si>
  <si>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</si>
  <si>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</si>
  <si>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</si>
  <si>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</si>
  <si>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</si>
  <si>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</si>
  <si>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</si>
  <si>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</si>
  <si>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</si>
  <si>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</si>
  <si>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</si>
  <si>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</si>
  <si>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</si>
  <si>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</si>
  <si>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</si>
  <si>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</si>
  <si>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</si>
  <si>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</si>
  <si>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</si>
  <si>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</si>
  <si>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</si>
  <si>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</si>
  <si>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</si>
  <si>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</si>
  <si>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</si>
  <si>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</si>
  <si>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</si>
  <si>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</si>
  <si>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</si>
  <si>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</si>
  <si>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</si>
  <si>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</si>
  <si>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</si>
  <si>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</si>
  <si>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</si>
  <si>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</si>
  <si>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</si>
  <si>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</si>
  <si>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</si>
  <si>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</si>
  <si>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k.ú. Boskovice, pozemky p.č. 785/134, 785/56</t>
  </si>
  <si>
    <t>Rozpočet:</t>
  </si>
  <si>
    <t>Misto</t>
  </si>
  <si>
    <t>Dětské hřiště na sídlišti Bílkova, Verze s dřevní štěpkou</t>
  </si>
  <si>
    <t>Město Boskovice</t>
  </si>
  <si>
    <t>Masarykovo nám. 4/2</t>
  </si>
  <si>
    <t>Boskovice</t>
  </si>
  <si>
    <t>680 01</t>
  </si>
  <si>
    <t>00279978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</si>
  <si>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</si>
  <si>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</si>
  <si>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</si>
  <si>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</si>
  <si>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</si>
  <si>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</si>
  <si>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</si>
  <si>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</si>
  <si>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</si>
  <si>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5</t>
  </si>
  <si>
    <t>Pryžová plocha</t>
  </si>
  <si>
    <t>9</t>
  </si>
  <si>
    <t>Ostatní konstrukce - oplocení</t>
  </si>
  <si>
    <t>91</t>
  </si>
  <si>
    <t>93</t>
  </si>
  <si>
    <t>Dokončovací práce inž.staveb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</si>
  <si>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</si>
  <si>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</si>
  <si>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</si>
  <si>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</si>
  <si>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</si>
  <si>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</si>
  <si>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</si>
  <si>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</si>
  <si>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</si>
  <si>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</si>
  <si>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</si>
  <si>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</si>
  <si>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</si>
  <si>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</si>
  <si>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</si>
  <si>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</si>
  <si>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</si>
  <si>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</si>
  <si>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</si>
  <si>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</si>
  <si>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</si>
  <si>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</si>
  <si>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</si>
  <si>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</si>
  <si>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</si>
  <si>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</si>
  <si>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</si>
  <si>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</si>
  <si>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</si>
  <si>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181301105R0X</t>
  </si>
  <si>
    <t>Rozprostření dřevní štěpky tl. 30 cm v rovině</t>
  </si>
  <si>
    <t>m2</t>
  </si>
  <si>
    <t>POL1_0</t>
  </si>
  <si>
    <t>10391300R</t>
  </si>
  <si>
    <t>Dřevní štěpka frakce 5-30 mm, 211m2x0,3m</t>
  </si>
  <si>
    <t>m3</t>
  </si>
  <si>
    <t>POL3_0</t>
  </si>
  <si>
    <t>113107515R00</t>
  </si>
  <si>
    <t>Odstranění podkladu z kameniva tl.15 cm</t>
  </si>
  <si>
    <t>162601102R00</t>
  </si>
  <si>
    <t>Vodorovné přemístění výkopku do 5000 m, 190m2x0,15m</t>
  </si>
  <si>
    <t>171201101R00</t>
  </si>
  <si>
    <t>Uložení sypaniny do násypů nezhutněných</t>
  </si>
  <si>
    <t>181050010RA0</t>
  </si>
  <si>
    <t>Terénní modelace, 198+211+6m2</t>
  </si>
  <si>
    <t>POL2_0</t>
  </si>
  <si>
    <t>215901101RT5</t>
  </si>
  <si>
    <t>Zhutnění podloží vibrační deskou</t>
  </si>
  <si>
    <t>916561111RT2</t>
  </si>
  <si>
    <t>Osazení záhon.obrubníků do lože z C 12/15 s opěrou, vč. obrubníku 50/5/20 cm</t>
  </si>
  <si>
    <t>m</t>
  </si>
  <si>
    <t>564861111RT2</t>
  </si>
  <si>
    <t>Podklad ze štěrkodrti po zhutnění tl. 20 cm, frakce 0-32 mm</t>
  </si>
  <si>
    <t>589651111RA0</t>
  </si>
  <si>
    <t>133210012R01</t>
  </si>
  <si>
    <t>Hloubení šachet zem.vrtákem hor.3, D 20cm, hl.80cm</t>
  </si>
  <si>
    <t>kus</t>
  </si>
  <si>
    <t>318110011RT8</t>
  </si>
  <si>
    <t>Osazení beton. podhrabové desky do ZN držáků, deska 245x20x5cm, držák na sloupek 48/60 mm v.20cm</t>
  </si>
  <si>
    <t>soubor</t>
  </si>
  <si>
    <t>338171112R00</t>
  </si>
  <si>
    <t>Osazení sloupků plot.ocelových do 2 m, zabetonování</t>
  </si>
  <si>
    <t>553423850R</t>
  </si>
  <si>
    <t>Sloupek Jäckl 60/40 dl.1,5m pro 2 D panel, antracit</t>
  </si>
  <si>
    <t>553462190R</t>
  </si>
  <si>
    <t>Přichýtka 2D panelu na sloupky 60/40, vč. šroubů a matek = 45x4ks</t>
  </si>
  <si>
    <t>sada</t>
  </si>
  <si>
    <t>767914120R00</t>
  </si>
  <si>
    <t>Montáž oplocení rámového H do 1,5 m</t>
  </si>
  <si>
    <t>553424519R</t>
  </si>
  <si>
    <t>Plotový panel 2 D antracit  h=1,03 m, l=2,5m</t>
  </si>
  <si>
    <t>767920210R00</t>
  </si>
  <si>
    <t>Montáž vrat na ocelové sloupky, plochy do 2 m2</t>
  </si>
  <si>
    <t>55342600R</t>
  </si>
  <si>
    <t>Branka zahradní FAB h=1 m, š=1 m, komaxit</t>
  </si>
  <si>
    <t>10-1150-0000</t>
  </si>
  <si>
    <t>18-1100-0016</t>
  </si>
  <si>
    <t>22-0000-1260</t>
  </si>
  <si>
    <t>23-3700-2010</t>
  </si>
  <si>
    <t>27-2520-0001</t>
  </si>
  <si>
    <t>31-2040-8010</t>
  </si>
  <si>
    <t>50-1000-1330</t>
  </si>
  <si>
    <t>51-0340-8001</t>
  </si>
  <si>
    <t>50-4000-8000</t>
  </si>
  <si>
    <t>50-2000-2900</t>
  </si>
  <si>
    <t>91 - montáž</t>
  </si>
  <si>
    <t>Montáž herních prvků vč. výkopů a základů, 12% z dodávky</t>
  </si>
  <si>
    <t>911- zídka</t>
  </si>
  <si>
    <t>91 - doprava</t>
  </si>
  <si>
    <t>kpl</t>
  </si>
  <si>
    <t>936124112R00</t>
  </si>
  <si>
    <t xml:space="preserve">Zřízení lavice stabilní </t>
  </si>
  <si>
    <t>936- dodávka</t>
  </si>
  <si>
    <t>998227111R00</t>
  </si>
  <si>
    <t>Přesun hmot - umělé sportovní povrchy</t>
  </si>
  <si>
    <t>t</t>
  </si>
  <si>
    <t/>
  </si>
  <si>
    <t>END</t>
  </si>
  <si>
    <t>Ing. Richard Macura</t>
  </si>
  <si>
    <t>Pískoviště 3x4 m ze segmentů, přírodní douglaska, ozn.6</t>
  </si>
  <si>
    <t>Houpačky, ozn. 3</t>
  </si>
  <si>
    <t xml:space="preserve">Písková laboratoř, ozn.1 </t>
  </si>
  <si>
    <t>Kolotoč, ozn. 2</t>
  </si>
  <si>
    <t>Pružinový houpací kůň, ozn.4</t>
  </si>
  <si>
    <t>Herní sestava, ozn. 5</t>
  </si>
  <si>
    <t>Lavice, ozn.7</t>
  </si>
  <si>
    <t xml:space="preserve">Stínění čtyřhran 4x3 m, </t>
  </si>
  <si>
    <t>Doplňující práce - herní prvky</t>
  </si>
  <si>
    <t xml:space="preserve">Doprava </t>
  </si>
  <si>
    <t>Informační tabule, ozn. 8</t>
  </si>
  <si>
    <t>Betonová lavice, ozn.9 š.500 mm, mezi plochami</t>
  </si>
  <si>
    <t>Stojan na kola, ozn. 11</t>
  </si>
  <si>
    <t>Vytyčení inženýrských sítí</t>
  </si>
  <si>
    <t>005111021R</t>
  </si>
  <si>
    <t>005121 R</t>
  </si>
  <si>
    <t>Zařízení staveniště</t>
  </si>
  <si>
    <t>Zkoušky a revize</t>
  </si>
  <si>
    <t>přesun štěrku vrámci stavby</t>
  </si>
  <si>
    <t>Odstranění stávajících herních prvků a plotu vč. odvozu do 5km</t>
  </si>
  <si>
    <t>00523 R</t>
  </si>
  <si>
    <t>180400020RA0</t>
  </si>
  <si>
    <t>Odpadkový koš vč. sloupku, ozn 10</t>
  </si>
  <si>
    <t>Lavice kulatá dřevěná masiv prům. 208 cm, ozn.12</t>
  </si>
  <si>
    <t>VP1</t>
  </si>
  <si>
    <t xml:space="preserve">Doplňující práce </t>
  </si>
  <si>
    <t>VP3</t>
  </si>
  <si>
    <t>Založení trávníku parkového se stáv. odplevelením</t>
  </si>
  <si>
    <t>199000002R00</t>
  </si>
  <si>
    <t>Poplatek za skládku horniny 1- 4, č. dle katal. odpadů 17 05 04</t>
  </si>
  <si>
    <t>122201101R00</t>
  </si>
  <si>
    <t>Odkopávky nezapažené v hor. 3 do 100 m3, (409-190m2 štěrk)x0,135m</t>
  </si>
  <si>
    <t>122201109R00</t>
  </si>
  <si>
    <t>Příplatek za lepivost - odkopávky v hor. 3</t>
  </si>
  <si>
    <t>139601102R00</t>
  </si>
  <si>
    <t>Ruční výkop v hornině tř.3, 37m´x š.2m x 0,135m</t>
  </si>
  <si>
    <t>120001101R00</t>
  </si>
  <si>
    <t>Příplatek za ztížení vykopávky v blízkosti vedení</t>
  </si>
  <si>
    <t>96606mobiliář</t>
  </si>
  <si>
    <t>979990107R00</t>
  </si>
  <si>
    <t>Poplatek za uložení suti - směs betonu, dřeva, skupina odpadu 170904</t>
  </si>
  <si>
    <t>961044111R00</t>
  </si>
  <si>
    <t>Bourání základů z betonu prostého</t>
  </si>
  <si>
    <t>916231001RT3</t>
  </si>
  <si>
    <t>Osazení obrub ploch pro tělovýchovu, vč. dodávky obrubníku přírod.50x5x20cm</t>
  </si>
  <si>
    <t>639571311R00</t>
  </si>
  <si>
    <t>Textilie proti prorůstání 45g/m2</t>
  </si>
  <si>
    <t>Sportovní plocha z litého polyuretanu EPDM tl.10mm, 20 mm tlumící SBR granulát, 5mm kamen. Hutněné, vč. 2D a 3D prvků dle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</si>
</sst>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" fontId="7" fillId="4" borderId="38" xfId="0" applyNumberFormat="1" applyFont="1" applyFill="1" applyBorder="1"/>
    <xf numFmtId="49" fontId="7" fillId="0" borderId="10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horizontal="center" vertical="center"/>
    </xf>
    <xf numFmtId="4" fontId="7" fillId="4" borderId="38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16" fillId="0" borderId="38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3" borderId="36" xfId="0" applyNumberFormat="1" applyFill="1" applyBorder="1"/>
    <xf numFmtId="49" fontId="0" fillId="3" borderId="51" xfId="0" applyNumberFormat="1" applyFill="1" applyBorder="1"/>
    <xf numFmtId="0" fontId="0" fillId="3" borderId="54" xfId="0" applyFill="1" applyBorder="1"/>
    <xf numFmtId="0" fontId="0" fillId="3" borderId="51" xfId="0" applyFill="1" applyBorder="1"/>
    <xf numFmtId="0" fontId="0" fillId="3" borderId="36" xfId="0" applyFill="1" applyBorder="1" applyAlignment="1">
      <alignment wrapText="1"/>
    </xf>
    <xf numFmtId="0" fontId="0" fillId="5" borderId="51" xfId="0" applyFill="1" applyBorder="1" applyAlignment="1">
      <alignment wrapText="1"/>
    </xf>
    <xf numFmtId="49" fontId="16" fillId="0" borderId="55" xfId="0" applyNumberFormat="1" applyFont="1" applyBorder="1" applyAlignment="1">
      <alignment vertical="top"/>
    </xf>
    <xf numFmtId="2" fontId="0" fillId="3" borderId="51" xfId="0" applyNumberFormat="1" applyFill="1" applyBorder="1"/>
    <xf numFmtId="0" fontId="16" fillId="5" borderId="36" xfId="0" applyFont="1" applyFill="1" applyBorder="1"/>
    <xf numFmtId="49" fontId="16" fillId="5" borderId="36" xfId="0" applyNumberFormat="1" applyFont="1" applyFill="1" applyBorder="1"/>
    <xf numFmtId="49" fontId="16" fillId="5" borderId="51" xfId="0" applyNumberFormat="1" applyFont="1" applyFill="1" applyBorder="1"/>
    <xf numFmtId="0" fontId="16" fillId="5" borderId="54" xfId="0" applyFont="1" applyFill="1" applyBorder="1"/>
    <xf numFmtId="0" fontId="16" fillId="5" borderId="51" xfId="0" applyFont="1" applyFill="1" applyBorder="1"/>
    <xf numFmtId="2" fontId="16" fillId="5" borderId="51" xfId="0" applyNumberFormat="1" applyFont="1" applyFill="1" applyBorder="1"/>
    <xf numFmtId="0" fontId="16" fillId="5" borderId="51" xfId="0" applyFont="1" applyFill="1" applyBorder="1" applyAlignment="1">
      <alignment wrapText="1"/>
    </xf>
    <xf numFmtId="0" fontId="15" fillId="5" borderId="51" xfId="0" applyFont="1" applyFill="1" applyBorder="1" applyAlignment="1">
      <alignment horizontal="center" vertical="center" wrapText="1"/>
    </xf>
    <xf numFmtId="0" fontId="7" fillId="5" borderId="36" xfId="0" applyFont="1" applyFill="1" applyBorder="1" applyAlignment="1">
      <alignment horizontal="left" vertical="center" wrapText="1"/>
    </xf>
    <xf numFmtId="0" fontId="15" fillId="5" borderId="33" xfId="0" applyFont="1" applyFill="1" applyBorder="1" applyAlignment="1">
      <alignment horizontal="center" vertical="center" wrapText="1"/>
    </xf>
    <xf numFmtId="0" fontId="15" fillId="5" borderId="54" xfId="0" applyFont="1" applyFill="1" applyBorder="1" applyAlignment="1">
      <alignment horizontal="center" vertical="center" wrapText="1"/>
    </xf>
    <xf numFmtId="0" fontId="15" fillId="5" borderId="34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left" vertical="center" wrapText="1"/>
    </xf>
    <xf numFmtId="0" fontId="7" fillId="5" borderId="51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0" fillId="3" borderId="26" xfId="0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3" borderId="33" xfId="0" applyFill="1" applyBorder="1" applyAlignment="1">
      <alignment vertical="top"/>
    </xf>
    <xf numFmtId="2" fontId="16" fillId="6" borderId="36" xfId="0" applyNumberFormat="1" applyFont="1" applyFill="1" applyBorder="1"/>
    <xf numFmtId="4" fontId="16" fillId="6" borderId="33" xfId="0" applyNumberFormat="1" applyFont="1" applyFill="1" applyBorder="1" applyAlignment="1">
      <alignment vertical="top" shrinkToFit="1"/>
    </xf>
    <xf numFmtId="4" fontId="16" fillId="6" borderId="38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7" fillId="4" borderId="38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2" fontId="7" fillId="5" borderId="36" xfId="0" applyNumberFormat="1" applyFont="1" applyFill="1" applyBorder="1" applyAlignment="1">
      <alignment horizontal="right" vertical="center" wrapText="1"/>
    </xf>
    <xf numFmtId="0" fontId="7" fillId="5" borderId="54" xfId="0" applyFont="1" applyFill="1" applyBorder="1" applyAlignment="1">
      <alignment horizontal="right" vertical="center" wrapText="1"/>
    </xf>
    <xf numFmtId="2" fontId="7" fillId="5" borderId="26" xfId="0" applyNumberFormat="1" applyFont="1" applyFill="1" applyBorder="1" applyAlignment="1">
      <alignment horizontal="right" vertical="center" wrapText="1"/>
    </xf>
    <xf numFmtId="0" fontId="7" fillId="5" borderId="34" xfId="0" applyFont="1" applyFill="1" applyBorder="1" applyAlignment="1">
      <alignment horizontal="right" vertical="center" wrapText="1"/>
    </xf>
    <xf numFmtId="0" fontId="7" fillId="5" borderId="36" xfId="0" applyFont="1" applyFill="1" applyBorder="1" applyAlignment="1">
      <alignment horizontal="left" vertical="center" wrapText="1"/>
    </xf>
    <xf numFmtId="0" fontId="7" fillId="5" borderId="18" xfId="0" applyFont="1" applyFill="1" applyBorder="1" applyAlignment="1">
      <alignment horizontal="left" vertical="center" wrapText="1"/>
    </xf>
    <xf numFmtId="0" fontId="7" fillId="5" borderId="26" xfId="0" applyFont="1" applyFill="1" applyBorder="1" applyAlignment="1">
      <alignment horizontal="left" vertical="center" wrapText="1"/>
    </xf>
    <xf numFmtId="0" fontId="7" fillId="5" borderId="0" xfId="0" applyFont="1" applyFill="1" applyAlignment="1">
      <alignment horizontal="left"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20" zoomScaleNormal="100" zoomScaleSheetLayoutView="75" workbookViewId="0">
      <selection activeCell="G25" sqref="G25:I2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3"/>
      <c r="B2" s="70" t="s">
        <v>40</v>
      </c>
      <c r="C2" s="71"/>
      <c r="D2" s="244" t="s">
        <v>46</v>
      </c>
      <c r="E2" s="245"/>
      <c r="F2" s="245"/>
      <c r="G2" s="245"/>
      <c r="H2" s="245"/>
      <c r="I2" s="245"/>
      <c r="J2" s="246"/>
      <c r="O2" s="1"/>
    </row>
    <row r="3" spans="1:15" ht="23.25" customHeight="1" x14ac:dyDescent="0.2">
      <c r="A3" s="3"/>
      <c r="B3" s="72" t="s">
        <v>45</v>
      </c>
      <c r="C3" s="73"/>
      <c r="D3" s="248" t="s">
        <v>43</v>
      </c>
      <c r="E3" s="249"/>
      <c r="F3" s="249"/>
      <c r="G3" s="249"/>
      <c r="H3" s="249"/>
      <c r="I3" s="249"/>
      <c r="J3" s="250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 t="s">
        <v>51</v>
      </c>
      <c r="J5" s="9"/>
    </row>
    <row r="6" spans="1:15" ht="15.75" customHeight="1" x14ac:dyDescent="0.2">
      <c r="A6" s="3"/>
      <c r="B6" s="34"/>
      <c r="C6" s="22"/>
      <c r="D6" s="79" t="s">
        <v>48</v>
      </c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 t="s">
        <v>50</v>
      </c>
      <c r="D7" s="69" t="s">
        <v>49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36"/>
      <c r="E11" s="236"/>
      <c r="F11" s="236"/>
      <c r="G11" s="236"/>
      <c r="H11" s="24" t="s">
        <v>33</v>
      </c>
      <c r="I11" s="79"/>
      <c r="J11" s="9"/>
    </row>
    <row r="12" spans="1:15" ht="15.75" customHeight="1" x14ac:dyDescent="0.2">
      <c r="A12" s="3"/>
      <c r="B12" s="34"/>
      <c r="C12" s="22"/>
      <c r="D12" s="251"/>
      <c r="E12" s="251"/>
      <c r="F12" s="251"/>
      <c r="G12" s="251"/>
      <c r="H12" s="24" t="s">
        <v>34</v>
      </c>
      <c r="I12" s="79"/>
      <c r="J12" s="9"/>
    </row>
    <row r="13" spans="1:15" ht="15.75" customHeight="1" x14ac:dyDescent="0.2">
      <c r="A13" s="3"/>
      <c r="B13" s="35"/>
      <c r="C13" s="80"/>
      <c r="D13" s="252"/>
      <c r="E13" s="252"/>
      <c r="F13" s="252"/>
      <c r="G13" s="252"/>
      <c r="H13" s="25"/>
      <c r="I13" s="29"/>
      <c r="J13" s="42"/>
    </row>
    <row r="14" spans="1:15" ht="24" customHeight="1" x14ac:dyDescent="0.2">
      <c r="A14" s="3"/>
      <c r="B14" s="55" t="s">
        <v>20</v>
      </c>
      <c r="C14" s="56"/>
      <c r="D14" s="57" t="s">
        <v>166</v>
      </c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47"/>
      <c r="F15" s="247"/>
      <c r="G15" s="209"/>
      <c r="H15" s="209"/>
      <c r="I15" s="209" t="s">
        <v>28</v>
      </c>
      <c r="J15" s="210"/>
    </row>
    <row r="16" spans="1:15" ht="23.25" customHeight="1" x14ac:dyDescent="0.2">
      <c r="A16" s="123" t="s">
        <v>23</v>
      </c>
      <c r="B16" s="124" t="s">
        <v>23</v>
      </c>
      <c r="C16" s="47"/>
      <c r="D16" s="48"/>
      <c r="E16" s="211"/>
      <c r="F16" s="212"/>
      <c r="G16" s="211"/>
      <c r="H16" s="212"/>
      <c r="I16" s="211">
        <f>'Rozpočet Pol'!G8+'Rozpočet Pol'!G11+'Rozpočet Pol'!G13+'Rozpočet Pol'!G23+'Rozpočet Pol'!G33+'Rozpočet Pol'!G38+'Rozpočet Pol'!G48+'Rozpočet Pol'!G63+'Rozpočet Pol'!G66</f>
        <v>0</v>
      </c>
      <c r="J16" s="233"/>
    </row>
    <row r="17" spans="1:10" ht="23.25" customHeight="1" x14ac:dyDescent="0.2">
      <c r="A17" s="123" t="s">
        <v>24</v>
      </c>
      <c r="B17" s="124" t="s">
        <v>24</v>
      </c>
      <c r="C17" s="47"/>
      <c r="D17" s="48"/>
      <c r="E17" s="211"/>
      <c r="F17" s="212"/>
      <c r="G17" s="211"/>
      <c r="H17" s="212"/>
      <c r="I17" s="211">
        <v>0</v>
      </c>
      <c r="J17" s="233"/>
    </row>
    <row r="18" spans="1:10" ht="23.25" customHeight="1" x14ac:dyDescent="0.2">
      <c r="A18" s="123" t="s">
        <v>25</v>
      </c>
      <c r="B18" s="124" t="s">
        <v>25</v>
      </c>
      <c r="C18" s="47"/>
      <c r="D18" s="48"/>
      <c r="E18" s="211"/>
      <c r="F18" s="212"/>
      <c r="G18" s="211"/>
      <c r="H18" s="212"/>
      <c r="I18" s="211">
        <v>0</v>
      </c>
      <c r="J18" s="233"/>
    </row>
    <row r="19" spans="1:10" ht="23.25" customHeight="1" x14ac:dyDescent="0.2">
      <c r="A19" s="123" t="s">
        <v>70</v>
      </c>
      <c r="B19" s="124" t="s">
        <v>26</v>
      </c>
      <c r="C19" s="47"/>
      <c r="D19" s="48"/>
      <c r="E19" s="211"/>
      <c r="F19" s="212"/>
      <c r="G19" s="211"/>
      <c r="H19" s="212"/>
      <c r="I19" s="211">
        <v>0</v>
      </c>
      <c r="J19" s="233"/>
    </row>
    <row r="20" spans="1:10" ht="23.25" customHeight="1" x14ac:dyDescent="0.2">
      <c r="A20" s="123" t="s">
        <v>71</v>
      </c>
      <c r="B20" s="124" t="s">
        <v>27</v>
      </c>
      <c r="C20" s="47"/>
      <c r="D20" s="48"/>
      <c r="E20" s="211"/>
      <c r="F20" s="212"/>
      <c r="G20" s="211"/>
      <c r="H20" s="212"/>
      <c r="I20" s="211">
        <v>0</v>
      </c>
      <c r="J20" s="233"/>
    </row>
    <row r="21" spans="1:10" ht="23.25" customHeight="1" x14ac:dyDescent="0.2">
      <c r="A21" s="3"/>
      <c r="B21" s="63" t="s">
        <v>28</v>
      </c>
      <c r="C21" s="64"/>
      <c r="D21" s="65"/>
      <c r="E21" s="234"/>
      <c r="F21" s="235"/>
      <c r="G21" s="234"/>
      <c r="H21" s="235"/>
      <c r="I21" s="234">
        <f>SUM(I16:J20)</f>
        <v>0</v>
      </c>
      <c r="J21" s="239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31">
        <v>0</v>
      </c>
      <c r="H23" s="232"/>
      <c r="I23" s="232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37">
        <v>0</v>
      </c>
      <c r="H24" s="238"/>
      <c r="I24" s="238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31">
        <f>I21</f>
        <v>0</v>
      </c>
      <c r="H25" s="232"/>
      <c r="I25" s="232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28">
        <f>ZakladDPHZakl*0.21</f>
        <v>0</v>
      </c>
      <c r="H26" s="229"/>
      <c r="I26" s="229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30">
        <v>0</v>
      </c>
      <c r="H27" s="230"/>
      <c r="I27" s="230"/>
      <c r="J27" s="52" t="str">
        <f t="shared" si="0"/>
        <v>CZK</v>
      </c>
    </row>
    <row r="28" spans="1:10" ht="27.75" hidden="1" customHeight="1" thickBot="1" x14ac:dyDescent="0.25">
      <c r="A28" s="3"/>
      <c r="B28" s="99" t="s">
        <v>22</v>
      </c>
      <c r="C28" s="100"/>
      <c r="D28" s="100"/>
      <c r="E28" s="101"/>
      <c r="F28" s="102"/>
      <c r="G28" s="207">
        <v>2168795.37</v>
      </c>
      <c r="H28" s="208"/>
      <c r="I28" s="208"/>
      <c r="J28" s="103" t="str">
        <f t="shared" si="0"/>
        <v>CZK</v>
      </c>
    </row>
    <row r="29" spans="1:10" ht="27.75" customHeight="1" thickBot="1" x14ac:dyDescent="0.25">
      <c r="A29" s="3"/>
      <c r="B29" s="99" t="s">
        <v>35</v>
      </c>
      <c r="C29" s="104"/>
      <c r="D29" s="104"/>
      <c r="E29" s="104"/>
      <c r="F29" s="104"/>
      <c r="G29" s="207">
        <f>DPHZakl+ZakladDPHZakl</f>
        <v>0</v>
      </c>
      <c r="H29" s="207"/>
      <c r="I29" s="207"/>
      <c r="J29" s="105" t="s">
        <v>54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45456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13"/>
      <c r="E34" s="213"/>
      <c r="G34" s="213"/>
      <c r="H34" s="213"/>
      <c r="I34" s="213"/>
      <c r="J34" s="31"/>
    </row>
    <row r="35" spans="1:10" ht="12.75" customHeight="1" x14ac:dyDescent="0.2">
      <c r="A35" s="3"/>
      <c r="B35" s="3"/>
      <c r="D35" s="214" t="s">
        <v>2</v>
      </c>
      <c r="E35" s="214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1"/>
      <c r="G37" s="91"/>
      <c r="H37" s="91"/>
      <c r="I37" s="91"/>
      <c r="J37" s="2"/>
    </row>
    <row r="38" spans="1:10" ht="25.5" hidden="1" customHeight="1" x14ac:dyDescent="0.2">
      <c r="A38" s="83" t="s">
        <v>37</v>
      </c>
      <c r="B38" s="85" t="s">
        <v>16</v>
      </c>
      <c r="C38" s="86" t="s">
        <v>5</v>
      </c>
      <c r="D38" s="87"/>
      <c r="E38" s="87"/>
      <c r="F38" s="92" t="str">
        <f>B23</f>
        <v>Základ pro sníženou DPH</v>
      </c>
      <c r="G38" s="92" t="str">
        <f>B25</f>
        <v>Základ pro základní DPH</v>
      </c>
      <c r="H38" s="93" t="s">
        <v>17</v>
      </c>
      <c r="I38" s="93" t="s">
        <v>1</v>
      </c>
      <c r="J38" s="88" t="s">
        <v>0</v>
      </c>
    </row>
    <row r="39" spans="1:10" ht="25.5" hidden="1" customHeight="1" x14ac:dyDescent="0.2">
      <c r="A39" s="83">
        <v>1</v>
      </c>
      <c r="B39" s="89" t="s">
        <v>52</v>
      </c>
      <c r="C39" s="223" t="s">
        <v>46</v>
      </c>
      <c r="D39" s="224"/>
      <c r="E39" s="224"/>
      <c r="F39" s="94">
        <v>0</v>
      </c>
      <c r="G39" s="95">
        <v>2168795.37</v>
      </c>
      <c r="H39" s="96">
        <v>455447</v>
      </c>
      <c r="I39" s="96">
        <v>2624242.37</v>
      </c>
      <c r="J39" s="90">
        <f>IF(CenaCelkemVypocet=0,"",I39/CenaCelkemVypocet*100)</f>
        <v>100</v>
      </c>
    </row>
    <row r="40" spans="1:10" ht="25.5" hidden="1" customHeight="1" x14ac:dyDescent="0.2">
      <c r="A40" s="83"/>
      <c r="B40" s="240" t="s">
        <v>53</v>
      </c>
      <c r="C40" s="241"/>
      <c r="D40" s="241"/>
      <c r="E40" s="242"/>
      <c r="F40" s="97">
        <f>SUMIF(A39:A39,"=1",F39:F39)</f>
        <v>0</v>
      </c>
      <c r="G40" s="98">
        <f>SUMIF(A39:A39,"=1",G39:G39)</f>
        <v>2168795.37</v>
      </c>
      <c r="H40" s="98">
        <f>SUMIF(A39:A39,"=1",H39:H39)</f>
        <v>455447</v>
      </c>
      <c r="I40" s="98">
        <f>SUMIF(A39:A39,"=1",I39:I39)</f>
        <v>2624242.37</v>
      </c>
      <c r="J40" s="84">
        <f>SUMIF(A39:A39,"=1",J39:J39)</f>
        <v>100</v>
      </c>
    </row>
    <row r="44" spans="1:10" ht="15.75" x14ac:dyDescent="0.25">
      <c r="B44" s="106" t="s">
        <v>55</v>
      </c>
    </row>
    <row r="46" spans="1:10" ht="25.5" customHeight="1" x14ac:dyDescent="0.2">
      <c r="A46" s="107"/>
      <c r="B46" s="111" t="s">
        <v>16</v>
      </c>
      <c r="C46" s="111" t="s">
        <v>5</v>
      </c>
      <c r="D46" s="112"/>
      <c r="E46" s="112"/>
      <c r="F46" s="115" t="s">
        <v>56</v>
      </c>
      <c r="G46" s="115"/>
      <c r="H46" s="115"/>
      <c r="I46" s="243" t="s">
        <v>28</v>
      </c>
      <c r="J46" s="243"/>
    </row>
    <row r="47" spans="1:10" ht="25.5" customHeight="1" x14ac:dyDescent="0.2">
      <c r="A47" s="107"/>
      <c r="B47" s="186" t="s">
        <v>70</v>
      </c>
      <c r="C47" s="219" t="s">
        <v>26</v>
      </c>
      <c r="D47" s="220"/>
      <c r="E47" s="188"/>
      <c r="F47" s="191" t="s">
        <v>70</v>
      </c>
      <c r="G47" s="185"/>
      <c r="H47" s="185"/>
      <c r="I47" s="215">
        <f>'Rozpočet Pol'!G8</f>
        <v>0</v>
      </c>
      <c r="J47" s="216"/>
    </row>
    <row r="48" spans="1:10" ht="25.5" customHeight="1" x14ac:dyDescent="0.2">
      <c r="A48" s="107"/>
      <c r="B48" s="190" t="s">
        <v>71</v>
      </c>
      <c r="C48" s="221" t="s">
        <v>27</v>
      </c>
      <c r="D48" s="222"/>
      <c r="E48" s="189"/>
      <c r="F48" s="192" t="s">
        <v>71</v>
      </c>
      <c r="G48" s="187"/>
      <c r="H48" s="187"/>
      <c r="I48" s="217">
        <f>'Rozpočet Pol'!G11</f>
        <v>0</v>
      </c>
      <c r="J48" s="218"/>
    </row>
    <row r="49" spans="1:10" ht="25.5" customHeight="1" x14ac:dyDescent="0.2">
      <c r="A49" s="108"/>
      <c r="B49" s="110" t="s">
        <v>57</v>
      </c>
      <c r="C49" s="202" t="s">
        <v>58</v>
      </c>
      <c r="D49" s="203"/>
      <c r="E49" s="203"/>
      <c r="F49" s="120" t="s">
        <v>23</v>
      </c>
      <c r="G49" s="116"/>
      <c r="H49" s="116"/>
      <c r="I49" s="201">
        <f>'Rozpočet Pol'!G13</f>
        <v>0</v>
      </c>
      <c r="J49" s="201"/>
    </row>
    <row r="50" spans="1:10" ht="25.5" customHeight="1" x14ac:dyDescent="0.2">
      <c r="A50" s="108"/>
      <c r="B50" s="110" t="s">
        <v>59</v>
      </c>
      <c r="C50" s="202" t="s">
        <v>60</v>
      </c>
      <c r="D50" s="203"/>
      <c r="E50" s="203"/>
      <c r="F50" s="120" t="s">
        <v>23</v>
      </c>
      <c r="G50" s="116"/>
      <c r="H50" s="116"/>
      <c r="I50" s="201">
        <f>'Rozpočet Pol'!G23</f>
        <v>0</v>
      </c>
      <c r="J50" s="201"/>
    </row>
    <row r="51" spans="1:10" ht="25.5" customHeight="1" x14ac:dyDescent="0.2">
      <c r="A51" s="108"/>
      <c r="B51" s="110" t="s">
        <v>61</v>
      </c>
      <c r="C51" s="202" t="s">
        <v>62</v>
      </c>
      <c r="D51" s="203"/>
      <c r="E51" s="203"/>
      <c r="F51" s="120" t="s">
        <v>23</v>
      </c>
      <c r="G51" s="116"/>
      <c r="H51" s="116"/>
      <c r="I51" s="201">
        <f>'Rozpočet Pol'!G33</f>
        <v>0</v>
      </c>
      <c r="J51" s="201"/>
    </row>
    <row r="52" spans="1:10" ht="25.5" customHeight="1" x14ac:dyDescent="0.2">
      <c r="A52" s="108"/>
      <c r="B52" s="110" t="s">
        <v>63</v>
      </c>
      <c r="C52" s="202" t="s">
        <v>64</v>
      </c>
      <c r="D52" s="203"/>
      <c r="E52" s="203"/>
      <c r="F52" s="120" t="s">
        <v>23</v>
      </c>
      <c r="G52" s="116"/>
      <c r="H52" s="116"/>
      <c r="I52" s="201">
        <f>'Rozpočet Pol'!G38</f>
        <v>0</v>
      </c>
      <c r="J52" s="201"/>
    </row>
    <row r="53" spans="1:10" ht="25.5" customHeight="1" x14ac:dyDescent="0.2">
      <c r="A53" s="108"/>
      <c r="B53" s="110" t="s">
        <v>65</v>
      </c>
      <c r="C53" s="202" t="s">
        <v>192</v>
      </c>
      <c r="D53" s="203"/>
      <c r="E53" s="203"/>
      <c r="F53" s="120" t="s">
        <v>23</v>
      </c>
      <c r="G53" s="116"/>
      <c r="H53" s="116"/>
      <c r="I53" s="201">
        <f>'Rozpočet Pol'!G48</f>
        <v>0</v>
      </c>
      <c r="J53" s="201"/>
    </row>
    <row r="54" spans="1:10" ht="25.5" customHeight="1" x14ac:dyDescent="0.2">
      <c r="A54" s="108"/>
      <c r="B54" s="110" t="s">
        <v>66</v>
      </c>
      <c r="C54" s="202" t="s">
        <v>67</v>
      </c>
      <c r="D54" s="203"/>
      <c r="E54" s="203"/>
      <c r="F54" s="120" t="s">
        <v>23</v>
      </c>
      <c r="G54" s="116"/>
      <c r="H54" s="116"/>
      <c r="I54" s="201">
        <f>'Rozpočet Pol'!G63</f>
        <v>0</v>
      </c>
      <c r="J54" s="201"/>
    </row>
    <row r="55" spans="1:10" ht="25.5" customHeight="1" x14ac:dyDescent="0.2">
      <c r="A55" s="108"/>
      <c r="B55" s="118" t="s">
        <v>68</v>
      </c>
      <c r="C55" s="205" t="s">
        <v>69</v>
      </c>
      <c r="D55" s="206"/>
      <c r="E55" s="206"/>
      <c r="F55" s="121" t="s">
        <v>23</v>
      </c>
      <c r="G55" s="119"/>
      <c r="H55" s="119"/>
      <c r="I55" s="204">
        <f>'Rozpočet Pol'!G66</f>
        <v>0</v>
      </c>
      <c r="J55" s="204"/>
    </row>
    <row r="56" spans="1:10" ht="25.5" customHeight="1" x14ac:dyDescent="0.2">
      <c r="A56" s="109"/>
      <c r="B56" s="113" t="s">
        <v>1</v>
      </c>
      <c r="C56" s="113"/>
      <c r="D56" s="114"/>
      <c r="E56" s="114"/>
      <c r="F56" s="122"/>
      <c r="G56" s="117"/>
      <c r="H56" s="117"/>
      <c r="I56" s="200">
        <f>SUM(I47:I55)</f>
        <v>0</v>
      </c>
      <c r="J56" s="200"/>
    </row>
    <row r="57" spans="1:10" x14ac:dyDescent="0.2">
      <c r="F57" s="82"/>
      <c r="G57" s="82"/>
      <c r="H57" s="82"/>
      <c r="I57" s="82"/>
      <c r="J57" s="82"/>
    </row>
    <row r="58" spans="1:10" x14ac:dyDescent="0.2">
      <c r="F58" s="82"/>
      <c r="G58" s="82"/>
      <c r="H58" s="82"/>
      <c r="I58" s="82"/>
      <c r="J58" s="82"/>
    </row>
    <row r="59" spans="1:10" x14ac:dyDescent="0.2">
      <c r="F59" s="82"/>
      <c r="G59" s="82"/>
      <c r="H59" s="82"/>
      <c r="I59" s="82"/>
      <c r="J59" s="82"/>
    </row>
  </sheetData>
  <sheetProtection algorithmName="SHA-512" hashValue="nFJ0uaPDGyjKCuNPxJbIdlsciR8Xpp5vkHEEfDy8J14DZ+/gSoGQyPoyS/U6h/6ZflIlycoXtOmDR/E6GrDofg==" saltValue="d2h5cLvqvkb4ZjKQOtnnqA==" spinCount="100000" sheet="1" objects="1" scenarios="1"/>
  <protectedRanges>
    <protectedRange sqref="B30:J36" name="Zhotovitel"/>
    <protectedRange sqref="G27" name="Zaokrouhlení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40:E40"/>
    <mergeCell ref="I46:J46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49:J49"/>
    <mergeCell ref="C49:E49"/>
    <mergeCell ref="G28:I28"/>
    <mergeCell ref="G15:H15"/>
    <mergeCell ref="I15:J15"/>
    <mergeCell ref="E16:F16"/>
    <mergeCell ref="D34:E34"/>
    <mergeCell ref="D35:E35"/>
    <mergeCell ref="G19:H19"/>
    <mergeCell ref="G20:H20"/>
    <mergeCell ref="I47:J47"/>
    <mergeCell ref="I48:J48"/>
    <mergeCell ref="C47:D47"/>
    <mergeCell ref="C48:D48"/>
    <mergeCell ref="G34:I34"/>
    <mergeCell ref="C39:E39"/>
    <mergeCell ref="I50:J50"/>
    <mergeCell ref="C50:E50"/>
    <mergeCell ref="I51:J51"/>
    <mergeCell ref="C51:E51"/>
    <mergeCell ref="I52:J52"/>
    <mergeCell ref="C52:E52"/>
    <mergeCell ref="I56:J56"/>
    <mergeCell ref="I53:J53"/>
    <mergeCell ref="C53:E53"/>
    <mergeCell ref="I54:J54"/>
    <mergeCell ref="C54:E54"/>
    <mergeCell ref="I55:J55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68" t="s">
        <v>41</v>
      </c>
      <c r="B2" s="67"/>
      <c r="C2" s="255"/>
      <c r="D2" s="255"/>
      <c r="E2" s="255"/>
      <c r="F2" s="255"/>
      <c r="G2" s="256"/>
    </row>
    <row r="3" spans="1:7" ht="24.95" hidden="1" customHeight="1" x14ac:dyDescent="0.2">
      <c r="A3" s="68" t="s">
        <v>7</v>
      </c>
      <c r="B3" s="67"/>
      <c r="C3" s="255"/>
      <c r="D3" s="255"/>
      <c r="E3" s="255"/>
      <c r="F3" s="255"/>
      <c r="G3" s="256"/>
    </row>
    <row r="4" spans="1:7" ht="24.95" hidden="1" customHeight="1" x14ac:dyDescent="0.2">
      <c r="A4" s="68" t="s">
        <v>8</v>
      </c>
      <c r="B4" s="67"/>
      <c r="C4" s="255"/>
      <c r="D4" s="255"/>
      <c r="E4" s="255"/>
      <c r="F4" s="255"/>
      <c r="G4" s="256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F69"/>
  <sheetViews>
    <sheetView tabSelected="1" workbookViewId="0">
      <selection activeCell="F10" sqref="F10"/>
    </sheetView>
  </sheetViews>
  <sheetFormatPr defaultRowHeight="12.75" outlineLevelRow="1" x14ac:dyDescent="0.2"/>
  <cols>
    <col min="1" max="1" width="4.28515625" customWidth="1"/>
    <col min="2" max="2" width="14.42578125" style="81" customWidth="1"/>
    <col min="3" max="3" width="38.28515625" style="81" customWidth="1"/>
    <col min="4" max="4" width="6.1406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7" max="37" width="0" hidden="1" customWidth="1"/>
  </cols>
  <sheetData>
    <row r="1" spans="1:58" ht="15.75" customHeight="1" x14ac:dyDescent="0.25">
      <c r="A1" s="257" t="s">
        <v>6</v>
      </c>
      <c r="B1" s="257"/>
      <c r="C1" s="257"/>
      <c r="D1" s="257"/>
      <c r="E1" s="257"/>
      <c r="F1" s="257"/>
      <c r="G1" s="257"/>
      <c r="AC1" t="s">
        <v>73</v>
      </c>
    </row>
    <row r="2" spans="1:58" ht="24.95" customHeight="1" x14ac:dyDescent="0.2">
      <c r="A2" s="127" t="s">
        <v>72</v>
      </c>
      <c r="B2" s="125"/>
      <c r="C2" s="258" t="s">
        <v>46</v>
      </c>
      <c r="D2" s="259"/>
      <c r="E2" s="259"/>
      <c r="F2" s="259"/>
      <c r="G2" s="260"/>
      <c r="AC2" t="s">
        <v>74</v>
      </c>
    </row>
    <row r="3" spans="1:58" ht="24.95" customHeight="1" x14ac:dyDescent="0.2">
      <c r="A3" s="128" t="s">
        <v>7</v>
      </c>
      <c r="B3" s="126"/>
      <c r="C3" s="261" t="s">
        <v>43</v>
      </c>
      <c r="D3" s="262"/>
      <c r="E3" s="262"/>
      <c r="F3" s="262"/>
      <c r="G3" s="263"/>
      <c r="AC3" t="s">
        <v>75</v>
      </c>
    </row>
    <row r="4" spans="1:58" ht="24.95" hidden="1" customHeight="1" x14ac:dyDescent="0.2">
      <c r="A4" s="128" t="s">
        <v>8</v>
      </c>
      <c r="B4" s="126"/>
      <c r="C4" s="261"/>
      <c r="D4" s="262"/>
      <c r="E4" s="262"/>
      <c r="F4" s="262"/>
      <c r="G4" s="263"/>
      <c r="AC4" t="s">
        <v>76</v>
      </c>
    </row>
    <row r="5" spans="1:58" hidden="1" x14ac:dyDescent="0.2">
      <c r="A5" s="129" t="s">
        <v>77</v>
      </c>
      <c r="B5" s="130"/>
      <c r="C5" s="130"/>
      <c r="D5" s="131"/>
      <c r="E5" s="131"/>
      <c r="F5" s="131"/>
      <c r="G5" s="132"/>
      <c r="AC5" t="s">
        <v>78</v>
      </c>
    </row>
    <row r="7" spans="1:58" ht="38.25" x14ac:dyDescent="0.2">
      <c r="A7" s="137" t="s">
        <v>79</v>
      </c>
      <c r="B7" s="138" t="s">
        <v>80</v>
      </c>
      <c r="C7" s="138" t="s">
        <v>81</v>
      </c>
      <c r="D7" s="137" t="s">
        <v>82</v>
      </c>
      <c r="E7" s="137" t="s">
        <v>83</v>
      </c>
      <c r="F7" s="133" t="s">
        <v>84</v>
      </c>
      <c r="G7" s="151" t="s">
        <v>28</v>
      </c>
      <c r="H7" s="152" t="s">
        <v>29</v>
      </c>
      <c r="I7" s="152" t="s">
        <v>85</v>
      </c>
      <c r="J7" s="152" t="s">
        <v>30</v>
      </c>
      <c r="K7" s="152" t="s">
        <v>86</v>
      </c>
      <c r="L7" s="152" t="s">
        <v>87</v>
      </c>
      <c r="M7" s="152" t="s">
        <v>88</v>
      </c>
      <c r="N7" s="152" t="s">
        <v>89</v>
      </c>
      <c r="O7" s="152" t="s">
        <v>90</v>
      </c>
      <c r="P7" s="152" t="s">
        <v>91</v>
      </c>
      <c r="Q7" s="152" t="s">
        <v>92</v>
      </c>
      <c r="R7" s="152" t="s">
        <v>93</v>
      </c>
      <c r="S7" s="140" t="s">
        <v>94</v>
      </c>
    </row>
    <row r="8" spans="1:58" x14ac:dyDescent="0.2">
      <c r="A8" s="133" t="s">
        <v>95</v>
      </c>
      <c r="B8" s="170" t="s">
        <v>70</v>
      </c>
      <c r="C8" s="171" t="s">
        <v>26</v>
      </c>
      <c r="D8" s="172"/>
      <c r="E8" s="173"/>
      <c r="F8" s="133"/>
      <c r="G8" s="177">
        <f>G9+G10</f>
        <v>0</v>
      </c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74"/>
      <c r="S8" s="152"/>
    </row>
    <row r="9" spans="1:58" x14ac:dyDescent="0.2">
      <c r="A9" s="178">
        <v>1</v>
      </c>
      <c r="B9" s="176" t="s">
        <v>181</v>
      </c>
      <c r="C9" s="180" t="s">
        <v>180</v>
      </c>
      <c r="D9" s="181" t="s">
        <v>127</v>
      </c>
      <c r="E9" s="182">
        <v>1</v>
      </c>
      <c r="F9" s="196">
        <v>0</v>
      </c>
      <c r="G9" s="183">
        <f>F9*E9</f>
        <v>0</v>
      </c>
      <c r="H9" s="175"/>
      <c r="I9" s="175"/>
      <c r="J9" s="175"/>
      <c r="K9" s="175"/>
      <c r="L9" s="175"/>
      <c r="M9" s="175"/>
      <c r="N9" s="152"/>
      <c r="O9" s="152"/>
      <c r="P9" s="152"/>
      <c r="Q9" s="152"/>
      <c r="R9" s="174"/>
      <c r="S9" s="152"/>
    </row>
    <row r="10" spans="1:58" x14ac:dyDescent="0.2">
      <c r="A10" s="178">
        <v>2</v>
      </c>
      <c r="B10" s="179" t="s">
        <v>182</v>
      </c>
      <c r="C10" s="180" t="s">
        <v>183</v>
      </c>
      <c r="D10" s="181" t="s">
        <v>127</v>
      </c>
      <c r="E10" s="182">
        <v>1</v>
      </c>
      <c r="F10" s="196">
        <v>0</v>
      </c>
      <c r="G10" s="183">
        <f>F10*E10</f>
        <v>0</v>
      </c>
      <c r="H10" s="175"/>
      <c r="I10" s="175"/>
      <c r="J10" s="175"/>
      <c r="K10" s="175"/>
      <c r="L10" s="175"/>
      <c r="M10" s="175"/>
      <c r="N10" s="152"/>
      <c r="O10" s="152"/>
      <c r="P10" s="152"/>
      <c r="Q10" s="152"/>
      <c r="R10" s="174"/>
      <c r="S10" s="152"/>
    </row>
    <row r="11" spans="1:58" x14ac:dyDescent="0.2">
      <c r="A11" s="133" t="s">
        <v>95</v>
      </c>
      <c r="B11" s="170" t="s">
        <v>71</v>
      </c>
      <c r="C11" s="171" t="s">
        <v>27</v>
      </c>
      <c r="D11" s="172"/>
      <c r="E11" s="173"/>
      <c r="F11" s="133"/>
      <c r="G11" s="177">
        <f>G12</f>
        <v>0</v>
      </c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74"/>
      <c r="S11" s="152"/>
    </row>
    <row r="12" spans="1:58" x14ac:dyDescent="0.2">
      <c r="A12" s="178">
        <v>3</v>
      </c>
      <c r="B12" s="179" t="s">
        <v>187</v>
      </c>
      <c r="C12" s="180" t="s">
        <v>184</v>
      </c>
      <c r="D12" s="181" t="s">
        <v>127</v>
      </c>
      <c r="E12" s="182">
        <v>1</v>
      </c>
      <c r="F12" s="196">
        <v>0</v>
      </c>
      <c r="G12" s="183">
        <f>F12*E12</f>
        <v>0</v>
      </c>
      <c r="H12" s="184"/>
      <c r="I12" s="184"/>
      <c r="J12" s="184"/>
      <c r="K12" s="184"/>
      <c r="L12" s="184"/>
      <c r="M12" s="184"/>
      <c r="N12" s="152"/>
      <c r="O12" s="152"/>
      <c r="P12" s="152"/>
      <c r="Q12" s="152"/>
      <c r="R12" s="174"/>
      <c r="S12" s="152"/>
    </row>
    <row r="13" spans="1:58" x14ac:dyDescent="0.2">
      <c r="A13" s="153" t="s">
        <v>95</v>
      </c>
      <c r="B13" s="154" t="s">
        <v>57</v>
      </c>
      <c r="C13" s="155" t="s">
        <v>58</v>
      </c>
      <c r="D13" s="156"/>
      <c r="E13" s="157"/>
      <c r="F13" s="158"/>
      <c r="G13" s="158">
        <f>SUM(G14:G22)</f>
        <v>0</v>
      </c>
      <c r="H13" s="158"/>
      <c r="I13" s="158">
        <f>SUM(I16:I17)</f>
        <v>32283</v>
      </c>
      <c r="J13" s="158"/>
      <c r="K13" s="158">
        <f>SUM(K16:K17)</f>
        <v>16669</v>
      </c>
      <c r="L13" s="158"/>
      <c r="M13" s="158">
        <f>SUM(M16:M17)</f>
        <v>0</v>
      </c>
      <c r="N13" s="139"/>
      <c r="O13" s="139">
        <f>SUM(O16:O17)</f>
        <v>0</v>
      </c>
      <c r="P13" s="139"/>
      <c r="Q13" s="139"/>
      <c r="R13" s="153"/>
      <c r="S13" s="139">
        <f>SUM(S16:S17)</f>
        <v>87.78</v>
      </c>
      <c r="AC13" t="s">
        <v>96</v>
      </c>
    </row>
    <row r="14" spans="1:58" ht="22.5" x14ac:dyDescent="0.2">
      <c r="A14" s="135">
        <v>4</v>
      </c>
      <c r="B14" s="135" t="s">
        <v>210</v>
      </c>
      <c r="C14" s="165" t="s">
        <v>211</v>
      </c>
      <c r="D14" s="141" t="s">
        <v>118</v>
      </c>
      <c r="E14" s="147">
        <v>60.5</v>
      </c>
      <c r="F14" s="197">
        <v>0</v>
      </c>
      <c r="G14" s="149">
        <f>F14*E14</f>
        <v>0</v>
      </c>
      <c r="H14" s="194"/>
      <c r="I14" s="194"/>
      <c r="J14" s="194"/>
      <c r="K14" s="194"/>
      <c r="L14" s="194"/>
      <c r="M14" s="194"/>
      <c r="N14" s="195"/>
      <c r="O14" s="195"/>
      <c r="P14" s="195"/>
      <c r="Q14" s="195"/>
      <c r="R14" s="193"/>
      <c r="S14" s="195"/>
    </row>
    <row r="15" spans="1:58" x14ac:dyDescent="0.2">
      <c r="A15" s="135">
        <v>5</v>
      </c>
      <c r="B15" s="135" t="s">
        <v>212</v>
      </c>
      <c r="C15" s="165" t="s">
        <v>213</v>
      </c>
      <c r="D15" s="141" t="s">
        <v>99</v>
      </c>
      <c r="E15" s="147">
        <v>314</v>
      </c>
      <c r="F15" s="197">
        <v>0</v>
      </c>
      <c r="G15" s="149">
        <f t="shared" ref="G15" si="0">F15*E15</f>
        <v>0</v>
      </c>
      <c r="H15" s="194"/>
      <c r="I15" s="194"/>
      <c r="J15" s="194"/>
      <c r="K15" s="194"/>
      <c r="L15" s="194"/>
      <c r="M15" s="194"/>
      <c r="N15" s="195"/>
      <c r="O15" s="195"/>
      <c r="P15" s="195"/>
      <c r="Q15" s="195"/>
      <c r="R15" s="193"/>
      <c r="S15" s="195"/>
    </row>
    <row r="16" spans="1:58" ht="22.5" outlineLevel="1" x14ac:dyDescent="0.2">
      <c r="A16" s="135">
        <v>6</v>
      </c>
      <c r="B16" s="135" t="s">
        <v>197</v>
      </c>
      <c r="C16" s="165" t="s">
        <v>198</v>
      </c>
      <c r="D16" s="141" t="s">
        <v>103</v>
      </c>
      <c r="E16" s="147">
        <v>29.565000000000001</v>
      </c>
      <c r="F16" s="197">
        <v>0</v>
      </c>
      <c r="G16" s="149">
        <f t="shared" ref="G16:G21" si="1">F16*E16</f>
        <v>0</v>
      </c>
      <c r="H16" s="149">
        <v>0</v>
      </c>
      <c r="I16" s="149">
        <f>ROUND(E21*H16,2)</f>
        <v>0</v>
      </c>
      <c r="J16" s="149">
        <v>79</v>
      </c>
      <c r="K16" s="149">
        <f>ROUND(E21*J16,2)</f>
        <v>16669</v>
      </c>
      <c r="L16" s="149">
        <v>21</v>
      </c>
      <c r="M16" s="149">
        <f>G21*(1+L16/100)</f>
        <v>0</v>
      </c>
      <c r="N16" s="142">
        <v>0</v>
      </c>
      <c r="O16" s="142">
        <f>ROUND(E21*N16,5)</f>
        <v>0</v>
      </c>
      <c r="P16" s="142"/>
      <c r="Q16" s="142"/>
      <c r="R16" s="143">
        <v>0.41599999999999998</v>
      </c>
      <c r="S16" s="142">
        <f>ROUND(E21*R16,2)</f>
        <v>87.78</v>
      </c>
      <c r="T16" s="134"/>
      <c r="U16" s="134"/>
      <c r="V16" s="134"/>
      <c r="W16" s="134"/>
      <c r="X16" s="134"/>
      <c r="Y16" s="134"/>
      <c r="Z16" s="134"/>
      <c r="AA16" s="134"/>
      <c r="AB16" s="134"/>
      <c r="AC16" s="134" t="s">
        <v>100</v>
      </c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</row>
    <row r="17" spans="1:58" outlineLevel="1" x14ac:dyDescent="0.2">
      <c r="A17" s="135">
        <v>7</v>
      </c>
      <c r="B17" s="135" t="s">
        <v>199</v>
      </c>
      <c r="C17" s="165" t="s">
        <v>200</v>
      </c>
      <c r="D17" s="141" t="s">
        <v>103</v>
      </c>
      <c r="E17" s="147">
        <v>29.565000000000001</v>
      </c>
      <c r="F17" s="197">
        <v>0</v>
      </c>
      <c r="G17" s="149">
        <f>F17*E17</f>
        <v>0</v>
      </c>
      <c r="H17" s="149">
        <v>510</v>
      </c>
      <c r="I17" s="149">
        <f>ROUND(E22*H17,2)</f>
        <v>32283</v>
      </c>
      <c r="J17" s="149">
        <v>0</v>
      </c>
      <c r="K17" s="149">
        <f>ROUND(E22*J17,2)</f>
        <v>0</v>
      </c>
      <c r="L17" s="149">
        <v>21</v>
      </c>
      <c r="M17" s="149">
        <f>G22*(1+L17/100)</f>
        <v>0</v>
      </c>
      <c r="N17" s="142">
        <v>0</v>
      </c>
      <c r="O17" s="142">
        <f>ROUND(E22*N17,5)</f>
        <v>0</v>
      </c>
      <c r="P17" s="142"/>
      <c r="Q17" s="142"/>
      <c r="R17" s="143">
        <v>0</v>
      </c>
      <c r="S17" s="142">
        <f>ROUND(E22*R17,2)</f>
        <v>0</v>
      </c>
      <c r="T17" s="134"/>
      <c r="U17" s="134"/>
      <c r="V17" s="134"/>
      <c r="W17" s="134"/>
      <c r="X17" s="134"/>
      <c r="Y17" s="134"/>
      <c r="Z17" s="134"/>
      <c r="AA17" s="134"/>
      <c r="AB17" s="134"/>
      <c r="AC17" s="134" t="s">
        <v>104</v>
      </c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</row>
    <row r="18" spans="1:58" x14ac:dyDescent="0.2">
      <c r="A18" s="135">
        <v>8</v>
      </c>
      <c r="B18" s="135" t="s">
        <v>201</v>
      </c>
      <c r="C18" s="165" t="s">
        <v>202</v>
      </c>
      <c r="D18" s="141" t="s">
        <v>103</v>
      </c>
      <c r="E18" s="147">
        <v>8.64</v>
      </c>
      <c r="F18" s="197">
        <v>0</v>
      </c>
      <c r="G18" s="149">
        <f t="shared" si="1"/>
        <v>0</v>
      </c>
      <c r="H18" s="150"/>
      <c r="I18" s="150">
        <f>SUM(I19:I24)</f>
        <v>0</v>
      </c>
      <c r="J18" s="150"/>
      <c r="K18" s="150">
        <f>SUM(K19:K24)</f>
        <v>152432.5</v>
      </c>
      <c r="L18" s="150"/>
      <c r="M18" s="150">
        <f>SUM(M19:M24)</f>
        <v>0</v>
      </c>
      <c r="N18" s="145"/>
      <c r="O18" s="145">
        <f>SUM(O19:O24)</f>
        <v>62.7</v>
      </c>
      <c r="P18" s="145"/>
      <c r="Q18" s="145"/>
      <c r="R18" s="146"/>
      <c r="S18" s="145">
        <f>SUM(S19:S24)</f>
        <v>242.66000000000003</v>
      </c>
      <c r="AC18" t="s">
        <v>96</v>
      </c>
    </row>
    <row r="19" spans="1:58" outlineLevel="1" x14ac:dyDescent="0.2">
      <c r="A19" s="135">
        <v>9</v>
      </c>
      <c r="B19" s="135" t="s">
        <v>203</v>
      </c>
      <c r="C19" s="165" t="s">
        <v>204</v>
      </c>
      <c r="D19" s="141" t="s">
        <v>103</v>
      </c>
      <c r="E19" s="147">
        <v>8.64</v>
      </c>
      <c r="F19" s="197">
        <v>0</v>
      </c>
      <c r="G19" s="149">
        <f t="shared" si="1"/>
        <v>0</v>
      </c>
      <c r="H19" s="149">
        <v>0</v>
      </c>
      <c r="I19" s="149">
        <f>ROUND(E24*H19,2)</f>
        <v>0</v>
      </c>
      <c r="J19" s="149">
        <v>323</v>
      </c>
      <c r="K19" s="149">
        <f>ROUND(E24*J19,2)</f>
        <v>61370</v>
      </c>
      <c r="L19" s="149">
        <v>21</v>
      </c>
      <c r="M19" s="149">
        <f>G24*(1+L19/100)</f>
        <v>0</v>
      </c>
      <c r="N19" s="142">
        <v>0.33</v>
      </c>
      <c r="O19" s="142">
        <f>ROUND(E24*N19,5)</f>
        <v>62.7</v>
      </c>
      <c r="P19" s="142"/>
      <c r="Q19" s="142"/>
      <c r="R19" s="143">
        <v>0.52649999999999997</v>
      </c>
      <c r="S19" s="142">
        <f>ROUND(E24*R19,2)</f>
        <v>100.04</v>
      </c>
      <c r="T19" s="134"/>
      <c r="U19" s="134"/>
      <c r="V19" s="134"/>
      <c r="W19" s="134"/>
      <c r="X19" s="134"/>
      <c r="Y19" s="134"/>
      <c r="Z19" s="134"/>
      <c r="AA19" s="134"/>
      <c r="AB19" s="134"/>
      <c r="AC19" s="134" t="s">
        <v>100</v>
      </c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</row>
    <row r="20" spans="1:58" ht="22.5" outlineLevel="1" x14ac:dyDescent="0.2">
      <c r="A20" s="135">
        <v>10</v>
      </c>
      <c r="B20" s="135" t="s">
        <v>195</v>
      </c>
      <c r="C20" s="165" t="s">
        <v>196</v>
      </c>
      <c r="D20" s="141" t="s">
        <v>103</v>
      </c>
      <c r="E20" s="147">
        <v>38.204999999999998</v>
      </c>
      <c r="F20" s="197">
        <v>0</v>
      </c>
      <c r="G20" s="149">
        <f t="shared" si="1"/>
        <v>0</v>
      </c>
      <c r="H20" s="149">
        <v>0</v>
      </c>
      <c r="I20" s="149">
        <f>ROUND(E27*H20,2)</f>
        <v>0</v>
      </c>
      <c r="J20" s="149">
        <v>32</v>
      </c>
      <c r="K20" s="149">
        <f>ROUND(E27*J20,2)</f>
        <v>912</v>
      </c>
      <c r="L20" s="149">
        <v>21</v>
      </c>
      <c r="M20" s="149">
        <f>G27*(1+L20/100)</f>
        <v>0</v>
      </c>
      <c r="N20" s="142">
        <v>0</v>
      </c>
      <c r="O20" s="142">
        <f>ROUND(E27*N20,5)</f>
        <v>0</v>
      </c>
      <c r="P20" s="142"/>
      <c r="Q20" s="142"/>
      <c r="R20" s="143">
        <v>3.1E-2</v>
      </c>
      <c r="S20" s="142">
        <f>ROUND(E27*R20,2)</f>
        <v>0.88</v>
      </c>
      <c r="T20" s="134"/>
      <c r="U20" s="134"/>
      <c r="V20" s="134"/>
      <c r="W20" s="134"/>
      <c r="X20" s="134"/>
      <c r="Y20" s="134"/>
      <c r="Z20" s="134"/>
      <c r="AA20" s="134"/>
      <c r="AB20" s="134"/>
      <c r="AC20" s="134" t="s">
        <v>100</v>
      </c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</row>
    <row r="21" spans="1:58" outlineLevel="1" x14ac:dyDescent="0.2">
      <c r="A21" s="135">
        <v>11</v>
      </c>
      <c r="B21" s="135" t="s">
        <v>97</v>
      </c>
      <c r="C21" s="165" t="s">
        <v>98</v>
      </c>
      <c r="D21" s="141" t="s">
        <v>99</v>
      </c>
      <c r="E21" s="147">
        <v>211</v>
      </c>
      <c r="F21" s="197">
        <v>0</v>
      </c>
      <c r="G21" s="149">
        <f t="shared" si="1"/>
        <v>0</v>
      </c>
      <c r="H21" s="149">
        <v>0</v>
      </c>
      <c r="I21" s="149">
        <f>ROUND(E28*H21,2)</f>
        <v>0</v>
      </c>
      <c r="J21" s="149">
        <v>513</v>
      </c>
      <c r="K21" s="149">
        <f>ROUND(E28*J21,2)</f>
        <v>14620.5</v>
      </c>
      <c r="L21" s="149">
        <v>21</v>
      </c>
      <c r="M21" s="149">
        <f>G28*(1+L21/100)</f>
        <v>0</v>
      </c>
      <c r="N21" s="142">
        <v>0</v>
      </c>
      <c r="O21" s="142">
        <f>ROUND(E28*N21,5)</f>
        <v>0</v>
      </c>
      <c r="P21" s="142"/>
      <c r="Q21" s="142"/>
      <c r="R21" s="143">
        <v>0</v>
      </c>
      <c r="S21" s="142">
        <f>ROUND(E28*R21,2)</f>
        <v>0</v>
      </c>
      <c r="T21" s="134"/>
      <c r="U21" s="134"/>
      <c r="V21" s="134"/>
      <c r="W21" s="134"/>
      <c r="X21" s="134"/>
      <c r="Y21" s="134"/>
      <c r="Z21" s="134"/>
      <c r="AA21" s="134"/>
      <c r="AB21" s="134"/>
      <c r="AC21" s="134" t="s">
        <v>100</v>
      </c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</row>
    <row r="22" spans="1:58" outlineLevel="1" x14ac:dyDescent="0.2">
      <c r="A22" s="135">
        <v>12</v>
      </c>
      <c r="B22" s="135" t="s">
        <v>101</v>
      </c>
      <c r="C22" s="165" t="s">
        <v>102</v>
      </c>
      <c r="D22" s="141" t="s">
        <v>103</v>
      </c>
      <c r="E22" s="147">
        <v>63.3</v>
      </c>
      <c r="F22" s="197">
        <v>0</v>
      </c>
      <c r="G22" s="149">
        <f>F22*E22</f>
        <v>0</v>
      </c>
      <c r="H22" s="149"/>
      <c r="I22" s="149"/>
      <c r="J22" s="149"/>
      <c r="K22" s="149"/>
      <c r="L22" s="149"/>
      <c r="M22" s="149"/>
      <c r="N22" s="142"/>
      <c r="O22" s="142"/>
      <c r="P22" s="142"/>
      <c r="Q22" s="142"/>
      <c r="R22" s="143"/>
      <c r="S22" s="142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</row>
    <row r="23" spans="1:58" outlineLevel="1" x14ac:dyDescent="0.2">
      <c r="A23" s="136" t="s">
        <v>95</v>
      </c>
      <c r="B23" s="136" t="s">
        <v>59</v>
      </c>
      <c r="C23" s="166" t="s">
        <v>60</v>
      </c>
      <c r="D23" s="144"/>
      <c r="E23" s="148"/>
      <c r="F23" s="150"/>
      <c r="G23" s="150">
        <f>SUM(G24:G32)</f>
        <v>0</v>
      </c>
      <c r="H23" s="149"/>
      <c r="I23" s="149"/>
      <c r="J23" s="149"/>
      <c r="K23" s="149"/>
      <c r="L23" s="149"/>
      <c r="M23" s="149"/>
      <c r="N23" s="142"/>
      <c r="O23" s="142"/>
      <c r="P23" s="142"/>
      <c r="Q23" s="142"/>
      <c r="R23" s="143"/>
      <c r="S23" s="142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</row>
    <row r="24" spans="1:58" outlineLevel="1" x14ac:dyDescent="0.2">
      <c r="A24" s="135">
        <v>13</v>
      </c>
      <c r="B24" s="135" t="s">
        <v>105</v>
      </c>
      <c r="C24" s="165" t="s">
        <v>106</v>
      </c>
      <c r="D24" s="141" t="s">
        <v>99</v>
      </c>
      <c r="E24" s="147">
        <v>190</v>
      </c>
      <c r="F24" s="197">
        <v>0</v>
      </c>
      <c r="G24" s="149">
        <f>F24*E24</f>
        <v>0</v>
      </c>
      <c r="H24" s="149">
        <v>0</v>
      </c>
      <c r="I24" s="149">
        <f>ROUND(E32*H24,2)</f>
        <v>0</v>
      </c>
      <c r="J24" s="149">
        <v>182</v>
      </c>
      <c r="K24" s="149">
        <f>ROUND(E32*J24,2)</f>
        <v>75530</v>
      </c>
      <c r="L24" s="149">
        <v>21</v>
      </c>
      <c r="M24" s="149">
        <f>G32*(1+L24/100)</f>
        <v>0</v>
      </c>
      <c r="N24" s="142">
        <v>0</v>
      </c>
      <c r="O24" s="142">
        <f>ROUND(E32*N24,5)</f>
        <v>0</v>
      </c>
      <c r="P24" s="142"/>
      <c r="Q24" s="142"/>
      <c r="R24" s="143">
        <v>0.34155000000000002</v>
      </c>
      <c r="S24" s="142">
        <f>ROUND(E32*R24,2)</f>
        <v>141.74</v>
      </c>
      <c r="T24" s="134"/>
      <c r="U24" s="134"/>
      <c r="V24" s="134"/>
      <c r="W24" s="134"/>
      <c r="X24" s="134"/>
      <c r="Y24" s="134"/>
      <c r="Z24" s="134"/>
      <c r="AA24" s="134"/>
      <c r="AB24" s="134"/>
      <c r="AC24" s="134" t="s">
        <v>113</v>
      </c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</row>
    <row r="25" spans="1:58" ht="22.5" x14ac:dyDescent="0.2">
      <c r="A25" s="135">
        <v>14</v>
      </c>
      <c r="B25" s="135" t="s">
        <v>205</v>
      </c>
      <c r="C25" s="165" t="s">
        <v>186</v>
      </c>
      <c r="D25" s="141" t="s">
        <v>127</v>
      </c>
      <c r="E25" s="147">
        <v>1</v>
      </c>
      <c r="F25" s="197">
        <v>0</v>
      </c>
      <c r="G25" s="149">
        <f t="shared" ref="G25:G32" si="2">F25*E25</f>
        <v>0</v>
      </c>
      <c r="H25" s="150"/>
      <c r="I25" s="150">
        <f>SUM(I26:I29)</f>
        <v>542272.25</v>
      </c>
      <c r="J25" s="150"/>
      <c r="K25" s="150">
        <f>SUM(K26:K29)</f>
        <v>324581.3</v>
      </c>
      <c r="L25" s="150"/>
      <c r="M25" s="150">
        <f>SUM(M26:M29)</f>
        <v>0</v>
      </c>
      <c r="N25" s="145"/>
      <c r="O25" s="145">
        <f>SUM(O26:O29)</f>
        <v>0</v>
      </c>
      <c r="P25" s="145"/>
      <c r="Q25" s="145"/>
      <c r="R25" s="146"/>
      <c r="S25" s="145">
        <f>SUM(S26:S29)</f>
        <v>148.55000000000001</v>
      </c>
      <c r="AC25" t="s">
        <v>96</v>
      </c>
    </row>
    <row r="26" spans="1:58" ht="22.5" outlineLevel="1" x14ac:dyDescent="0.2">
      <c r="A26" s="135">
        <v>15</v>
      </c>
      <c r="B26" s="135" t="s">
        <v>107</v>
      </c>
      <c r="C26" s="165" t="s">
        <v>108</v>
      </c>
      <c r="D26" s="141" t="s">
        <v>103</v>
      </c>
      <c r="E26" s="147">
        <v>28.5</v>
      </c>
      <c r="F26" s="197">
        <v>0</v>
      </c>
      <c r="G26" s="149">
        <f t="shared" si="2"/>
        <v>0</v>
      </c>
      <c r="H26" s="149">
        <v>0</v>
      </c>
      <c r="I26" s="149">
        <f>ROUND(E34*H26,2)</f>
        <v>0</v>
      </c>
      <c r="J26" s="149">
        <v>125.5</v>
      </c>
      <c r="K26" s="149">
        <f>ROUND(E34*J26,2)</f>
        <v>24849</v>
      </c>
      <c r="L26" s="149">
        <v>21</v>
      </c>
      <c r="M26" s="149">
        <f>G34*(1+L26/100)</f>
        <v>0</v>
      </c>
      <c r="N26" s="142">
        <v>0</v>
      </c>
      <c r="O26" s="142">
        <f>ROUND(E34*N26,5)</f>
        <v>0</v>
      </c>
      <c r="P26" s="142"/>
      <c r="Q26" s="142"/>
      <c r="R26" s="143">
        <v>0.15</v>
      </c>
      <c r="S26" s="142">
        <f>ROUND(E34*R26,2)</f>
        <v>29.7</v>
      </c>
      <c r="T26" s="134"/>
      <c r="U26" s="134"/>
      <c r="V26" s="134"/>
      <c r="W26" s="134"/>
      <c r="X26" s="134"/>
      <c r="Y26" s="134"/>
      <c r="Z26" s="134"/>
      <c r="AA26" s="134"/>
      <c r="AB26" s="134"/>
      <c r="AC26" s="134" t="s">
        <v>100</v>
      </c>
      <c r="AD26" s="134"/>
      <c r="AE26" s="134"/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</row>
    <row r="27" spans="1:58" outlineLevel="1" x14ac:dyDescent="0.2">
      <c r="A27" s="135">
        <v>16</v>
      </c>
      <c r="B27" s="135" t="s">
        <v>109</v>
      </c>
      <c r="C27" s="165" t="s">
        <v>110</v>
      </c>
      <c r="D27" s="141" t="s">
        <v>103</v>
      </c>
      <c r="E27" s="147">
        <v>28.5</v>
      </c>
      <c r="F27" s="197">
        <v>0</v>
      </c>
      <c r="G27" s="149">
        <f t="shared" si="2"/>
        <v>0</v>
      </c>
      <c r="H27" s="149">
        <v>236.81</v>
      </c>
      <c r="I27" s="149">
        <f>ROUND(E35*H27,2)</f>
        <v>13344.95</v>
      </c>
      <c r="J27" s="149">
        <v>172.69</v>
      </c>
      <c r="K27" s="149">
        <f>ROUND(E35*J27,2)</f>
        <v>9731.6</v>
      </c>
      <c r="L27" s="149">
        <v>21</v>
      </c>
      <c r="M27" s="149">
        <f>G35*(1+L27/100)</f>
        <v>0</v>
      </c>
      <c r="N27" s="142">
        <v>0</v>
      </c>
      <c r="O27" s="142">
        <f>ROUND(E35*N27,5)</f>
        <v>0</v>
      </c>
      <c r="P27" s="142"/>
      <c r="Q27" s="142"/>
      <c r="R27" s="143">
        <v>0.14000000000000001</v>
      </c>
      <c r="S27" s="142">
        <f>ROUND(E35*R27,2)</f>
        <v>7.89</v>
      </c>
      <c r="T27" s="134"/>
      <c r="U27" s="134"/>
      <c r="V27" s="134"/>
      <c r="W27" s="134"/>
      <c r="X27" s="134"/>
      <c r="Y27" s="134"/>
      <c r="Z27" s="134"/>
      <c r="AA27" s="134"/>
      <c r="AB27" s="134"/>
      <c r="AC27" s="134" t="s">
        <v>100</v>
      </c>
      <c r="AD27" s="134"/>
      <c r="AE27" s="134"/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</row>
    <row r="28" spans="1:58" outlineLevel="1" x14ac:dyDescent="0.2">
      <c r="A28" s="135">
        <v>17</v>
      </c>
      <c r="B28" s="135" t="s">
        <v>191</v>
      </c>
      <c r="C28" s="165" t="s">
        <v>185</v>
      </c>
      <c r="D28" s="141" t="s">
        <v>103</v>
      </c>
      <c r="E28" s="147">
        <v>28.5</v>
      </c>
      <c r="F28" s="197">
        <v>0</v>
      </c>
      <c r="G28" s="149">
        <f t="shared" si="2"/>
        <v>0</v>
      </c>
      <c r="H28" s="149">
        <v>228.13</v>
      </c>
      <c r="I28" s="149">
        <f>ROUND(E36*H28,2)</f>
        <v>45169.74</v>
      </c>
      <c r="J28" s="149">
        <v>137.87</v>
      </c>
      <c r="K28" s="149">
        <f>ROUND(E36*J28,2)</f>
        <v>27298.26</v>
      </c>
      <c r="L28" s="149">
        <v>21</v>
      </c>
      <c r="M28" s="149">
        <f>G36*(1+L28/100)</f>
        <v>0</v>
      </c>
      <c r="N28" s="142">
        <v>0</v>
      </c>
      <c r="O28" s="142">
        <f>ROUND(E36*N28,5)</f>
        <v>0</v>
      </c>
      <c r="P28" s="142"/>
      <c r="Q28" s="142"/>
      <c r="R28" s="143">
        <v>2.9000000000000001E-2</v>
      </c>
      <c r="S28" s="142">
        <f>ROUND(E36*R28,2)</f>
        <v>5.74</v>
      </c>
      <c r="T28" s="134"/>
      <c r="U28" s="134"/>
      <c r="V28" s="134"/>
      <c r="W28" s="134"/>
      <c r="X28" s="134"/>
      <c r="Y28" s="134"/>
      <c r="Z28" s="134"/>
      <c r="AA28" s="134"/>
      <c r="AB28" s="134"/>
      <c r="AC28" s="134" t="s">
        <v>100</v>
      </c>
      <c r="AD28" s="134"/>
      <c r="AE28" s="134"/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</row>
    <row r="29" spans="1:58" outlineLevel="1" x14ac:dyDescent="0.2">
      <c r="A29" s="135">
        <v>18</v>
      </c>
      <c r="B29" s="135" t="s">
        <v>208</v>
      </c>
      <c r="C29" s="165" t="s">
        <v>209</v>
      </c>
      <c r="D29" s="141" t="s">
        <v>103</v>
      </c>
      <c r="E29" s="147">
        <v>10.62</v>
      </c>
      <c r="F29" s="197">
        <v>0</v>
      </c>
      <c r="G29" s="149">
        <f t="shared" si="2"/>
        <v>0</v>
      </c>
      <c r="H29" s="149">
        <v>2443.2199999999998</v>
      </c>
      <c r="I29" s="149">
        <f>ROUND(E37*H29,2)</f>
        <v>483757.56</v>
      </c>
      <c r="J29" s="149">
        <v>1326.7800000000002</v>
      </c>
      <c r="K29" s="149">
        <f>ROUND(E37*J29,2)</f>
        <v>262702.44</v>
      </c>
      <c r="L29" s="149">
        <v>21</v>
      </c>
      <c r="M29" s="149">
        <f>G37*(1+L29/100)</f>
        <v>0</v>
      </c>
      <c r="N29" s="142">
        <v>0</v>
      </c>
      <c r="O29" s="142">
        <f>ROUND(E37*N29,5)</f>
        <v>0</v>
      </c>
      <c r="P29" s="142"/>
      <c r="Q29" s="142"/>
      <c r="R29" s="143">
        <v>0.53139000000000003</v>
      </c>
      <c r="S29" s="142">
        <f>ROUND(E37*R29,2)</f>
        <v>105.22</v>
      </c>
      <c r="T29" s="134"/>
      <c r="U29" s="134"/>
      <c r="V29" s="134"/>
      <c r="W29" s="134"/>
      <c r="X29" s="134"/>
      <c r="Y29" s="134"/>
      <c r="Z29" s="134"/>
      <c r="AA29" s="134"/>
      <c r="AB29" s="134"/>
      <c r="AC29" s="134" t="s">
        <v>113</v>
      </c>
      <c r="AD29" s="134"/>
      <c r="AE29" s="134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</row>
    <row r="30" spans="1:58" ht="22.5" x14ac:dyDescent="0.2">
      <c r="A30" s="135">
        <v>19</v>
      </c>
      <c r="B30" s="135" t="s">
        <v>206</v>
      </c>
      <c r="C30" s="165" t="s">
        <v>207</v>
      </c>
      <c r="D30" s="141" t="s">
        <v>103</v>
      </c>
      <c r="E30" s="147">
        <v>10.62</v>
      </c>
      <c r="F30" s="197">
        <v>0</v>
      </c>
      <c r="G30" s="149">
        <f t="shared" si="2"/>
        <v>0</v>
      </c>
      <c r="H30" s="150"/>
      <c r="I30" s="150">
        <f>SUM(I31:I39)</f>
        <v>86362.09</v>
      </c>
      <c r="J30" s="150"/>
      <c r="K30" s="150">
        <f>SUM(K31:K39)</f>
        <v>62041.78</v>
      </c>
      <c r="L30" s="150"/>
      <c r="M30" s="150">
        <f>SUM(M31:M39)</f>
        <v>0</v>
      </c>
      <c r="N30" s="145"/>
      <c r="O30" s="145">
        <f>SUM(O31:O39)</f>
        <v>0</v>
      </c>
      <c r="P30" s="145"/>
      <c r="Q30" s="145"/>
      <c r="R30" s="146"/>
      <c r="S30" s="145">
        <f>SUM(S31:S39)</f>
        <v>118.11</v>
      </c>
      <c r="AC30" t="s">
        <v>96</v>
      </c>
    </row>
    <row r="31" spans="1:58" outlineLevel="1" x14ac:dyDescent="0.2">
      <c r="A31" s="135">
        <v>20</v>
      </c>
      <c r="B31" s="135" t="s">
        <v>188</v>
      </c>
      <c r="C31" s="165" t="s">
        <v>194</v>
      </c>
      <c r="D31" s="141" t="s">
        <v>99</v>
      </c>
      <c r="E31" s="147">
        <v>159</v>
      </c>
      <c r="F31" s="197">
        <v>0</v>
      </c>
      <c r="G31" s="149">
        <f t="shared" si="2"/>
        <v>0</v>
      </c>
      <c r="H31" s="149">
        <v>0</v>
      </c>
      <c r="I31" s="149">
        <f t="shared" ref="I31:I39" si="3">ROUND(E39*H31,2)</f>
        <v>0</v>
      </c>
      <c r="J31" s="149">
        <v>340</v>
      </c>
      <c r="K31" s="149">
        <f t="shared" ref="K31:K39" si="4">ROUND(E39*J31,2)</f>
        <v>15980</v>
      </c>
      <c r="L31" s="149">
        <v>21</v>
      </c>
      <c r="M31" s="149">
        <f t="shared" ref="M31:M39" si="5">G39*(1+L31/100)</f>
        <v>0</v>
      </c>
      <c r="N31" s="142">
        <v>0</v>
      </c>
      <c r="O31" s="142">
        <f t="shared" ref="O31:O39" si="6">ROUND(E39*N31,5)</f>
        <v>0</v>
      </c>
      <c r="P31" s="142"/>
      <c r="Q31" s="142"/>
      <c r="R31" s="143">
        <v>0.6</v>
      </c>
      <c r="S31" s="142">
        <f t="shared" ref="S31:S39" si="7">ROUND(E39*R31,2)</f>
        <v>28.2</v>
      </c>
      <c r="T31" s="134"/>
      <c r="U31" s="134"/>
      <c r="V31" s="134"/>
      <c r="W31" s="134"/>
      <c r="X31" s="134"/>
      <c r="Y31" s="134"/>
      <c r="Z31" s="134"/>
      <c r="AA31" s="134"/>
      <c r="AB31" s="134"/>
      <c r="AC31" s="134" t="s">
        <v>100</v>
      </c>
      <c r="AD31" s="134"/>
      <c r="AE31" s="134"/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</row>
    <row r="32" spans="1:58" outlineLevel="1" x14ac:dyDescent="0.2">
      <c r="A32" s="135">
        <v>21</v>
      </c>
      <c r="B32" s="135" t="s">
        <v>111</v>
      </c>
      <c r="C32" s="165" t="s">
        <v>112</v>
      </c>
      <c r="D32" s="141" t="s">
        <v>99</v>
      </c>
      <c r="E32" s="147">
        <v>415</v>
      </c>
      <c r="F32" s="197">
        <v>0</v>
      </c>
      <c r="G32" s="149">
        <f t="shared" si="2"/>
        <v>0</v>
      </c>
      <c r="H32" s="149">
        <v>719.18</v>
      </c>
      <c r="I32" s="149">
        <f t="shared" si="3"/>
        <v>10068.52</v>
      </c>
      <c r="J32" s="149">
        <v>857.82</v>
      </c>
      <c r="K32" s="149">
        <f t="shared" si="4"/>
        <v>12009.48</v>
      </c>
      <c r="L32" s="149">
        <v>21</v>
      </c>
      <c r="M32" s="149">
        <f t="shared" si="5"/>
        <v>0</v>
      </c>
      <c r="N32" s="142">
        <v>0</v>
      </c>
      <c r="O32" s="142">
        <f t="shared" si="6"/>
        <v>0</v>
      </c>
      <c r="P32" s="142"/>
      <c r="Q32" s="142"/>
      <c r="R32" s="143">
        <v>1.5</v>
      </c>
      <c r="S32" s="142">
        <f t="shared" si="7"/>
        <v>21</v>
      </c>
      <c r="T32" s="134"/>
      <c r="U32" s="134"/>
      <c r="V32" s="134"/>
      <c r="W32" s="134"/>
      <c r="X32" s="134"/>
      <c r="Y32" s="134"/>
      <c r="Z32" s="134"/>
      <c r="AA32" s="134"/>
      <c r="AB32" s="134"/>
      <c r="AC32" s="134" t="s">
        <v>100</v>
      </c>
      <c r="AD32" s="134"/>
      <c r="AE32" s="134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</row>
    <row r="33" spans="1:58" outlineLevel="1" x14ac:dyDescent="0.2">
      <c r="A33" s="136" t="s">
        <v>95</v>
      </c>
      <c r="B33" s="136" t="s">
        <v>61</v>
      </c>
      <c r="C33" s="166" t="s">
        <v>62</v>
      </c>
      <c r="D33" s="144"/>
      <c r="E33" s="148"/>
      <c r="F33" s="150"/>
      <c r="G33" s="150">
        <f>SUMIF(AC26:AC29,"&lt;&gt;NOR",G34:G37)</f>
        <v>0</v>
      </c>
      <c r="H33" s="149">
        <v>123.31</v>
      </c>
      <c r="I33" s="149">
        <f t="shared" si="3"/>
        <v>5795.57</v>
      </c>
      <c r="J33" s="149">
        <v>209.69</v>
      </c>
      <c r="K33" s="149">
        <f t="shared" si="4"/>
        <v>9855.43</v>
      </c>
      <c r="L33" s="149">
        <v>21</v>
      </c>
      <c r="M33" s="149">
        <f t="shared" si="5"/>
        <v>0</v>
      </c>
      <c r="N33" s="142">
        <v>0</v>
      </c>
      <c r="O33" s="142">
        <f t="shared" si="6"/>
        <v>0</v>
      </c>
      <c r="P33" s="142"/>
      <c r="Q33" s="142"/>
      <c r="R33" s="143">
        <v>0.44</v>
      </c>
      <c r="S33" s="142">
        <f t="shared" si="7"/>
        <v>20.68</v>
      </c>
      <c r="T33" s="134"/>
      <c r="U33" s="134"/>
      <c r="V33" s="134"/>
      <c r="W33" s="134"/>
      <c r="X33" s="134"/>
      <c r="Y33" s="134"/>
      <c r="Z33" s="134"/>
      <c r="AA33" s="134"/>
      <c r="AB33" s="134"/>
      <c r="AC33" s="134" t="s">
        <v>100</v>
      </c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</row>
    <row r="34" spans="1:58" outlineLevel="1" x14ac:dyDescent="0.2">
      <c r="A34" s="135">
        <v>22</v>
      </c>
      <c r="B34" s="135" t="s">
        <v>114</v>
      </c>
      <c r="C34" s="165" t="s">
        <v>115</v>
      </c>
      <c r="D34" s="141" t="s">
        <v>99</v>
      </c>
      <c r="E34" s="147">
        <v>198</v>
      </c>
      <c r="F34" s="197">
        <v>0</v>
      </c>
      <c r="G34" s="149">
        <f>F34*E34</f>
        <v>0</v>
      </c>
      <c r="H34" s="149">
        <v>344</v>
      </c>
      <c r="I34" s="149">
        <f t="shared" si="3"/>
        <v>16168</v>
      </c>
      <c r="J34" s="149">
        <v>0</v>
      </c>
      <c r="K34" s="149">
        <f t="shared" si="4"/>
        <v>0</v>
      </c>
      <c r="L34" s="149">
        <v>21</v>
      </c>
      <c r="M34" s="149">
        <f t="shared" si="5"/>
        <v>0</v>
      </c>
      <c r="N34" s="142">
        <v>0</v>
      </c>
      <c r="O34" s="142">
        <f t="shared" si="6"/>
        <v>0</v>
      </c>
      <c r="P34" s="142"/>
      <c r="Q34" s="142"/>
      <c r="R34" s="143">
        <v>0</v>
      </c>
      <c r="S34" s="142">
        <f t="shared" si="7"/>
        <v>0</v>
      </c>
      <c r="T34" s="134"/>
      <c r="U34" s="134"/>
      <c r="V34" s="134"/>
      <c r="W34" s="134"/>
      <c r="X34" s="134"/>
      <c r="Y34" s="134"/>
      <c r="Z34" s="134"/>
      <c r="AA34" s="134"/>
      <c r="AB34" s="134"/>
      <c r="AC34" s="134" t="s">
        <v>104</v>
      </c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</row>
    <row r="35" spans="1:58" ht="22.5" outlineLevel="1" x14ac:dyDescent="0.2">
      <c r="A35" s="135">
        <v>23</v>
      </c>
      <c r="B35" s="135" t="s">
        <v>116</v>
      </c>
      <c r="C35" s="165" t="s">
        <v>117</v>
      </c>
      <c r="D35" s="141" t="s">
        <v>118</v>
      </c>
      <c r="E35" s="147">
        <v>56.353000000000002</v>
      </c>
      <c r="F35" s="197">
        <v>0</v>
      </c>
      <c r="G35" s="149">
        <f t="shared" ref="G35:G37" si="8">F35*E35</f>
        <v>0</v>
      </c>
      <c r="H35" s="149">
        <v>62.5</v>
      </c>
      <c r="I35" s="149">
        <f t="shared" si="3"/>
        <v>11250</v>
      </c>
      <c r="J35" s="149">
        <v>0</v>
      </c>
      <c r="K35" s="149">
        <f t="shared" si="4"/>
        <v>0</v>
      </c>
      <c r="L35" s="149">
        <v>21</v>
      </c>
      <c r="M35" s="149">
        <f t="shared" si="5"/>
        <v>0</v>
      </c>
      <c r="N35" s="142">
        <v>0</v>
      </c>
      <c r="O35" s="142">
        <f t="shared" si="6"/>
        <v>0</v>
      </c>
      <c r="P35" s="142"/>
      <c r="Q35" s="142"/>
      <c r="R35" s="143">
        <v>0</v>
      </c>
      <c r="S35" s="142">
        <f t="shared" si="7"/>
        <v>0</v>
      </c>
      <c r="T35" s="134"/>
      <c r="U35" s="134"/>
      <c r="V35" s="134"/>
      <c r="W35" s="134"/>
      <c r="X35" s="134"/>
      <c r="Y35" s="134"/>
      <c r="Z35" s="134"/>
      <c r="AA35" s="134"/>
      <c r="AB35" s="134"/>
      <c r="AC35" s="134" t="s">
        <v>104</v>
      </c>
      <c r="AD35" s="134"/>
      <c r="AE35" s="134"/>
      <c r="AF35" s="134"/>
      <c r="AG35" s="134"/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</row>
    <row r="36" spans="1:58" ht="22.5" outlineLevel="1" x14ac:dyDescent="0.2">
      <c r="A36" s="135">
        <v>24</v>
      </c>
      <c r="B36" s="135" t="s">
        <v>119</v>
      </c>
      <c r="C36" s="165" t="s">
        <v>120</v>
      </c>
      <c r="D36" s="141" t="s">
        <v>99</v>
      </c>
      <c r="E36" s="147">
        <v>198</v>
      </c>
      <c r="F36" s="197">
        <v>0</v>
      </c>
      <c r="G36" s="149">
        <f t="shared" si="8"/>
        <v>0</v>
      </c>
      <c r="H36" s="149">
        <v>0</v>
      </c>
      <c r="I36" s="149">
        <f t="shared" si="3"/>
        <v>0</v>
      </c>
      <c r="J36" s="149">
        <v>205</v>
      </c>
      <c r="K36" s="149">
        <f t="shared" si="4"/>
        <v>22232.87</v>
      </c>
      <c r="L36" s="149">
        <v>21</v>
      </c>
      <c r="M36" s="149">
        <f t="shared" si="5"/>
        <v>0</v>
      </c>
      <c r="N36" s="142">
        <v>0</v>
      </c>
      <c r="O36" s="142">
        <f t="shared" si="6"/>
        <v>0</v>
      </c>
      <c r="P36" s="142"/>
      <c r="Q36" s="142"/>
      <c r="R36" s="143">
        <v>0.41</v>
      </c>
      <c r="S36" s="142">
        <f t="shared" si="7"/>
        <v>44.47</v>
      </c>
      <c r="T36" s="134"/>
      <c r="U36" s="134"/>
      <c r="V36" s="134"/>
      <c r="W36" s="134"/>
      <c r="X36" s="134"/>
      <c r="Y36" s="134"/>
      <c r="Z36" s="134"/>
      <c r="AA36" s="134"/>
      <c r="AB36" s="134"/>
      <c r="AC36" s="134" t="s">
        <v>100</v>
      </c>
      <c r="AD36" s="134"/>
      <c r="AE36" s="134"/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</row>
    <row r="37" spans="1:58" ht="33.75" outlineLevel="1" x14ac:dyDescent="0.2">
      <c r="A37" s="135">
        <v>25</v>
      </c>
      <c r="B37" s="135" t="s">
        <v>121</v>
      </c>
      <c r="C37" s="165" t="s">
        <v>214</v>
      </c>
      <c r="D37" s="141" t="s">
        <v>99</v>
      </c>
      <c r="E37" s="147">
        <v>198</v>
      </c>
      <c r="F37" s="197">
        <v>0</v>
      </c>
      <c r="G37" s="149">
        <f t="shared" si="8"/>
        <v>0</v>
      </c>
      <c r="H37" s="149">
        <v>790</v>
      </c>
      <c r="I37" s="149">
        <f t="shared" si="3"/>
        <v>35550</v>
      </c>
      <c r="J37" s="149">
        <v>0</v>
      </c>
      <c r="K37" s="149">
        <f t="shared" si="4"/>
        <v>0</v>
      </c>
      <c r="L37" s="149">
        <v>21</v>
      </c>
      <c r="M37" s="149">
        <f t="shared" si="5"/>
        <v>0</v>
      </c>
      <c r="N37" s="142">
        <v>0</v>
      </c>
      <c r="O37" s="142">
        <f t="shared" si="6"/>
        <v>0</v>
      </c>
      <c r="P37" s="142"/>
      <c r="Q37" s="142"/>
      <c r="R37" s="143">
        <v>0</v>
      </c>
      <c r="S37" s="142">
        <f t="shared" si="7"/>
        <v>0</v>
      </c>
      <c r="T37" s="134"/>
      <c r="U37" s="134"/>
      <c r="V37" s="134"/>
      <c r="W37" s="134"/>
      <c r="X37" s="134"/>
      <c r="Y37" s="134"/>
      <c r="Z37" s="134"/>
      <c r="AA37" s="134"/>
      <c r="AB37" s="134"/>
      <c r="AC37" s="134" t="s">
        <v>104</v>
      </c>
      <c r="AD37" s="134"/>
      <c r="AE37" s="134"/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</row>
    <row r="38" spans="1:58" outlineLevel="1" x14ac:dyDescent="0.2">
      <c r="A38" s="136" t="s">
        <v>95</v>
      </c>
      <c r="B38" s="136" t="s">
        <v>63</v>
      </c>
      <c r="C38" s="166" t="s">
        <v>64</v>
      </c>
      <c r="D38" s="144"/>
      <c r="E38" s="148"/>
      <c r="F38" s="150"/>
      <c r="G38" s="150">
        <f>SUM(G39:G47)</f>
        <v>0</v>
      </c>
      <c r="H38" s="149">
        <v>0</v>
      </c>
      <c r="I38" s="149">
        <f t="shared" si="3"/>
        <v>0</v>
      </c>
      <c r="J38" s="149">
        <v>982</v>
      </c>
      <c r="K38" s="149">
        <f t="shared" si="4"/>
        <v>1964</v>
      </c>
      <c r="L38" s="149">
        <v>21</v>
      </c>
      <c r="M38" s="149">
        <f t="shared" si="5"/>
        <v>0</v>
      </c>
      <c r="N38" s="142">
        <v>0</v>
      </c>
      <c r="O38" s="142">
        <f t="shared" si="6"/>
        <v>0</v>
      </c>
      <c r="P38" s="142"/>
      <c r="Q38" s="142"/>
      <c r="R38" s="143">
        <v>1.88</v>
      </c>
      <c r="S38" s="142">
        <f t="shared" si="7"/>
        <v>3.76</v>
      </c>
      <c r="T38" s="134"/>
      <c r="U38" s="134"/>
      <c r="V38" s="134"/>
      <c r="W38" s="134"/>
      <c r="X38" s="134"/>
      <c r="Y38" s="134"/>
      <c r="Z38" s="134"/>
      <c r="AA38" s="134"/>
      <c r="AB38" s="134"/>
      <c r="AC38" s="134" t="s">
        <v>100</v>
      </c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</row>
    <row r="39" spans="1:58" outlineLevel="1" x14ac:dyDescent="0.2">
      <c r="A39" s="135">
        <v>26</v>
      </c>
      <c r="B39" s="135" t="s">
        <v>122</v>
      </c>
      <c r="C39" s="165" t="s">
        <v>123</v>
      </c>
      <c r="D39" s="141" t="s">
        <v>124</v>
      </c>
      <c r="E39" s="147">
        <v>47</v>
      </c>
      <c r="F39" s="197">
        <v>0</v>
      </c>
      <c r="G39" s="149">
        <f>F39*E39</f>
        <v>0</v>
      </c>
      <c r="H39" s="149">
        <v>3765</v>
      </c>
      <c r="I39" s="149">
        <f t="shared" si="3"/>
        <v>7530</v>
      </c>
      <c r="J39" s="149">
        <v>0</v>
      </c>
      <c r="K39" s="149">
        <f t="shared" si="4"/>
        <v>0</v>
      </c>
      <c r="L39" s="149">
        <v>21</v>
      </c>
      <c r="M39" s="149">
        <f t="shared" si="5"/>
        <v>0</v>
      </c>
      <c r="N39" s="142">
        <v>0</v>
      </c>
      <c r="O39" s="142">
        <f t="shared" si="6"/>
        <v>0</v>
      </c>
      <c r="P39" s="142"/>
      <c r="Q39" s="142"/>
      <c r="R39" s="143">
        <v>0</v>
      </c>
      <c r="S39" s="142">
        <f t="shared" si="7"/>
        <v>0</v>
      </c>
      <c r="T39" s="134"/>
      <c r="U39" s="134"/>
      <c r="V39" s="134"/>
      <c r="W39" s="134"/>
      <c r="X39" s="134"/>
      <c r="Y39" s="134"/>
      <c r="Z39" s="134"/>
      <c r="AA39" s="134"/>
      <c r="AB39" s="134"/>
      <c r="AC39" s="134" t="s">
        <v>104</v>
      </c>
      <c r="AD39" s="134"/>
      <c r="AE39" s="134"/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</row>
    <row r="40" spans="1:58" ht="33.75" x14ac:dyDescent="0.2">
      <c r="A40" s="135">
        <v>27</v>
      </c>
      <c r="B40" s="135" t="s">
        <v>125</v>
      </c>
      <c r="C40" s="165" t="s">
        <v>126</v>
      </c>
      <c r="D40" s="141" t="s">
        <v>127</v>
      </c>
      <c r="E40" s="147">
        <v>14</v>
      </c>
      <c r="F40" s="197">
        <v>0</v>
      </c>
      <c r="G40" s="149">
        <f t="shared" ref="G40:G47" si="9">F40*E40</f>
        <v>0</v>
      </c>
      <c r="H40" s="150"/>
      <c r="I40" s="150">
        <f>SUM(I41:I54)</f>
        <v>797357.79</v>
      </c>
      <c r="J40" s="150"/>
      <c r="K40" s="150">
        <f>SUM(K41:K54)</f>
        <v>59215.22</v>
      </c>
      <c r="L40" s="150"/>
      <c r="M40" s="150">
        <f>SUM(M41:M54)</f>
        <v>0</v>
      </c>
      <c r="N40" s="145"/>
      <c r="O40" s="145">
        <f>SUM(O41:O54)</f>
        <v>0</v>
      </c>
      <c r="P40" s="145"/>
      <c r="Q40" s="145"/>
      <c r="R40" s="146"/>
      <c r="S40" s="145">
        <f>SUM(S41:S54)</f>
        <v>2.57</v>
      </c>
      <c r="AC40" t="s">
        <v>96</v>
      </c>
    </row>
    <row r="41" spans="1:58" ht="22.5" outlineLevel="1" x14ac:dyDescent="0.2">
      <c r="A41" s="135">
        <v>28</v>
      </c>
      <c r="B41" s="135" t="s">
        <v>128</v>
      </c>
      <c r="C41" s="165" t="s">
        <v>129</v>
      </c>
      <c r="D41" s="141" t="s">
        <v>124</v>
      </c>
      <c r="E41" s="147">
        <v>47</v>
      </c>
      <c r="F41" s="197">
        <v>0</v>
      </c>
      <c r="G41" s="149">
        <f t="shared" si="9"/>
        <v>0</v>
      </c>
      <c r="H41" s="149">
        <v>38600</v>
      </c>
      <c r="I41" s="149">
        <f t="shared" ref="I41:I49" si="10">ROUND(E49*H41,2)</f>
        <v>38600</v>
      </c>
      <c r="J41" s="149">
        <v>0</v>
      </c>
      <c r="K41" s="149">
        <f t="shared" ref="K41:K49" si="11">ROUND(E49*J41,2)</f>
        <v>0</v>
      </c>
      <c r="L41" s="149">
        <v>21</v>
      </c>
      <c r="M41" s="149">
        <f t="shared" ref="M41:M49" si="12">G49*(1+L41/100)</f>
        <v>0</v>
      </c>
      <c r="N41" s="142">
        <v>0</v>
      </c>
      <c r="O41" s="142">
        <f t="shared" ref="O41:O49" si="13">ROUND(E49*N41,5)</f>
        <v>0</v>
      </c>
      <c r="P41" s="142"/>
      <c r="Q41" s="142"/>
      <c r="R41" s="143">
        <v>0</v>
      </c>
      <c r="S41" s="142">
        <f t="shared" ref="S41:S49" si="14">ROUND(E49*R41,2)</f>
        <v>0</v>
      </c>
      <c r="T41" s="134"/>
      <c r="U41" s="134"/>
      <c r="V41" s="134"/>
      <c r="W41" s="134"/>
      <c r="X41" s="134"/>
      <c r="Y41" s="134"/>
      <c r="Z41" s="134"/>
      <c r="AA41" s="134"/>
      <c r="AB41" s="134"/>
      <c r="AC41" s="134" t="s">
        <v>100</v>
      </c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</row>
    <row r="42" spans="1:58" outlineLevel="1" x14ac:dyDescent="0.2">
      <c r="A42" s="135">
        <v>29</v>
      </c>
      <c r="B42" s="135" t="s">
        <v>130</v>
      </c>
      <c r="C42" s="165" t="s">
        <v>131</v>
      </c>
      <c r="D42" s="141" t="s">
        <v>124</v>
      </c>
      <c r="E42" s="147">
        <v>47</v>
      </c>
      <c r="F42" s="197">
        <v>0</v>
      </c>
      <c r="G42" s="149">
        <f t="shared" si="9"/>
        <v>0</v>
      </c>
      <c r="H42" s="149">
        <v>46200</v>
      </c>
      <c r="I42" s="149">
        <f t="shared" si="10"/>
        <v>46200</v>
      </c>
      <c r="J42" s="149">
        <v>0</v>
      </c>
      <c r="K42" s="149">
        <f t="shared" si="11"/>
        <v>0</v>
      </c>
      <c r="L42" s="149">
        <v>21</v>
      </c>
      <c r="M42" s="149">
        <f t="shared" si="12"/>
        <v>0</v>
      </c>
      <c r="N42" s="142">
        <v>0</v>
      </c>
      <c r="O42" s="142">
        <f t="shared" si="13"/>
        <v>0</v>
      </c>
      <c r="P42" s="142"/>
      <c r="Q42" s="142"/>
      <c r="R42" s="143">
        <v>0</v>
      </c>
      <c r="S42" s="142">
        <f t="shared" si="14"/>
        <v>0</v>
      </c>
      <c r="T42" s="134"/>
      <c r="U42" s="134"/>
      <c r="V42" s="134"/>
      <c r="W42" s="134"/>
      <c r="X42" s="134"/>
      <c r="Y42" s="134"/>
      <c r="Z42" s="134"/>
      <c r="AA42" s="134"/>
      <c r="AB42" s="134"/>
      <c r="AC42" s="134" t="s">
        <v>100</v>
      </c>
      <c r="AD42" s="134"/>
      <c r="AE42" s="134"/>
      <c r="AF42" s="134"/>
      <c r="AG42" s="134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</row>
    <row r="43" spans="1:58" ht="22.5" outlineLevel="1" x14ac:dyDescent="0.2">
      <c r="A43" s="135">
        <v>30</v>
      </c>
      <c r="B43" s="135" t="s">
        <v>132</v>
      </c>
      <c r="C43" s="165" t="s">
        <v>133</v>
      </c>
      <c r="D43" s="141" t="s">
        <v>134</v>
      </c>
      <c r="E43" s="147">
        <v>180</v>
      </c>
      <c r="F43" s="197">
        <v>0</v>
      </c>
      <c r="G43" s="149">
        <f t="shared" si="9"/>
        <v>0</v>
      </c>
      <c r="H43" s="149">
        <v>92300</v>
      </c>
      <c r="I43" s="149">
        <f t="shared" si="10"/>
        <v>92300</v>
      </c>
      <c r="J43" s="149">
        <v>0</v>
      </c>
      <c r="K43" s="149">
        <f t="shared" si="11"/>
        <v>0</v>
      </c>
      <c r="L43" s="149">
        <v>21</v>
      </c>
      <c r="M43" s="149">
        <f t="shared" si="12"/>
        <v>0</v>
      </c>
      <c r="N43" s="142">
        <v>0</v>
      </c>
      <c r="O43" s="142">
        <f t="shared" si="13"/>
        <v>0</v>
      </c>
      <c r="P43" s="142"/>
      <c r="Q43" s="142"/>
      <c r="R43" s="143">
        <v>0</v>
      </c>
      <c r="S43" s="142">
        <f t="shared" si="14"/>
        <v>0</v>
      </c>
      <c r="T43" s="134"/>
      <c r="U43" s="134"/>
      <c r="V43" s="134"/>
      <c r="W43" s="134"/>
      <c r="X43" s="134"/>
      <c r="Y43" s="134"/>
      <c r="Z43" s="134"/>
      <c r="AA43" s="134"/>
      <c r="AB43" s="134"/>
      <c r="AC43" s="134" t="s">
        <v>100</v>
      </c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</row>
    <row r="44" spans="1:58" outlineLevel="1" x14ac:dyDescent="0.2">
      <c r="A44" s="135">
        <v>31</v>
      </c>
      <c r="B44" s="135" t="s">
        <v>135</v>
      </c>
      <c r="C44" s="165" t="s">
        <v>136</v>
      </c>
      <c r="D44" s="141" t="s">
        <v>118</v>
      </c>
      <c r="E44" s="147">
        <v>108.453</v>
      </c>
      <c r="F44" s="197">
        <v>0</v>
      </c>
      <c r="G44" s="149">
        <f t="shared" si="9"/>
        <v>0</v>
      </c>
      <c r="H44" s="149">
        <v>13000</v>
      </c>
      <c r="I44" s="149">
        <f t="shared" si="10"/>
        <v>13000</v>
      </c>
      <c r="J44" s="149">
        <v>0</v>
      </c>
      <c r="K44" s="149">
        <f t="shared" si="11"/>
        <v>0</v>
      </c>
      <c r="L44" s="149">
        <v>21</v>
      </c>
      <c r="M44" s="149">
        <f t="shared" si="12"/>
        <v>0</v>
      </c>
      <c r="N44" s="142">
        <v>0</v>
      </c>
      <c r="O44" s="142">
        <f t="shared" si="13"/>
        <v>0</v>
      </c>
      <c r="P44" s="142"/>
      <c r="Q44" s="142"/>
      <c r="R44" s="143">
        <v>0</v>
      </c>
      <c r="S44" s="142">
        <f t="shared" si="14"/>
        <v>0</v>
      </c>
      <c r="T44" s="134"/>
      <c r="U44" s="134"/>
      <c r="V44" s="134"/>
      <c r="W44" s="134"/>
      <c r="X44" s="134"/>
      <c r="Y44" s="134"/>
      <c r="Z44" s="134"/>
      <c r="AA44" s="134"/>
      <c r="AB44" s="134"/>
      <c r="AC44" s="134" t="s">
        <v>100</v>
      </c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</row>
    <row r="45" spans="1:58" outlineLevel="1" x14ac:dyDescent="0.2">
      <c r="A45" s="135">
        <v>32</v>
      </c>
      <c r="B45" s="135" t="s">
        <v>137</v>
      </c>
      <c r="C45" s="165" t="s">
        <v>138</v>
      </c>
      <c r="D45" s="141" t="s">
        <v>124</v>
      </c>
      <c r="E45" s="147">
        <v>45</v>
      </c>
      <c r="F45" s="197">
        <v>0</v>
      </c>
      <c r="G45" s="149">
        <f t="shared" si="9"/>
        <v>0</v>
      </c>
      <c r="H45" s="149">
        <v>112000</v>
      </c>
      <c r="I45" s="149">
        <f t="shared" si="10"/>
        <v>112000</v>
      </c>
      <c r="J45" s="149">
        <v>0</v>
      </c>
      <c r="K45" s="149">
        <f t="shared" si="11"/>
        <v>0</v>
      </c>
      <c r="L45" s="149">
        <v>21</v>
      </c>
      <c r="M45" s="149">
        <f t="shared" si="12"/>
        <v>0</v>
      </c>
      <c r="N45" s="142">
        <v>0</v>
      </c>
      <c r="O45" s="142">
        <f t="shared" si="13"/>
        <v>0</v>
      </c>
      <c r="P45" s="142"/>
      <c r="Q45" s="142"/>
      <c r="R45" s="143">
        <v>0</v>
      </c>
      <c r="S45" s="142">
        <f t="shared" si="14"/>
        <v>0</v>
      </c>
      <c r="T45" s="134"/>
      <c r="U45" s="134"/>
      <c r="V45" s="134"/>
      <c r="W45" s="134"/>
      <c r="X45" s="134"/>
      <c r="Y45" s="134"/>
      <c r="Z45" s="134"/>
      <c r="AA45" s="134"/>
      <c r="AB45" s="134"/>
      <c r="AC45" s="134" t="s">
        <v>100</v>
      </c>
      <c r="AD45" s="134"/>
      <c r="AE45" s="134"/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</row>
    <row r="46" spans="1:58" outlineLevel="1" x14ac:dyDescent="0.2">
      <c r="A46" s="135">
        <v>33</v>
      </c>
      <c r="B46" s="135" t="s">
        <v>139</v>
      </c>
      <c r="C46" s="165" t="s">
        <v>140</v>
      </c>
      <c r="D46" s="141" t="s">
        <v>124</v>
      </c>
      <c r="E46" s="147">
        <v>2</v>
      </c>
      <c r="F46" s="197">
        <v>0</v>
      </c>
      <c r="G46" s="149">
        <f t="shared" si="9"/>
        <v>0</v>
      </c>
      <c r="H46" s="149">
        <v>320100</v>
      </c>
      <c r="I46" s="149">
        <f t="shared" si="10"/>
        <v>320100</v>
      </c>
      <c r="J46" s="149">
        <v>0</v>
      </c>
      <c r="K46" s="149">
        <f t="shared" si="11"/>
        <v>0</v>
      </c>
      <c r="L46" s="149">
        <v>21</v>
      </c>
      <c r="M46" s="149">
        <f t="shared" si="12"/>
        <v>0</v>
      </c>
      <c r="N46" s="142">
        <v>0</v>
      </c>
      <c r="O46" s="142">
        <f t="shared" si="13"/>
        <v>0</v>
      </c>
      <c r="P46" s="142"/>
      <c r="Q46" s="142"/>
      <c r="R46" s="143">
        <v>0</v>
      </c>
      <c r="S46" s="142">
        <f t="shared" si="14"/>
        <v>0</v>
      </c>
      <c r="T46" s="134"/>
      <c r="U46" s="134"/>
      <c r="V46" s="134"/>
      <c r="W46" s="134"/>
      <c r="X46" s="134"/>
      <c r="Y46" s="134"/>
      <c r="Z46" s="134"/>
      <c r="AA46" s="134"/>
      <c r="AB46" s="134"/>
      <c r="AC46" s="134" t="s">
        <v>100</v>
      </c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</row>
    <row r="47" spans="1:58" outlineLevel="1" x14ac:dyDescent="0.2">
      <c r="A47" s="135">
        <v>34</v>
      </c>
      <c r="B47" s="135" t="s">
        <v>141</v>
      </c>
      <c r="C47" s="165" t="s">
        <v>142</v>
      </c>
      <c r="D47" s="141" t="s">
        <v>124</v>
      </c>
      <c r="E47" s="147">
        <v>2</v>
      </c>
      <c r="F47" s="197">
        <v>0</v>
      </c>
      <c r="G47" s="149">
        <f t="shared" si="9"/>
        <v>0</v>
      </c>
      <c r="H47" s="149">
        <v>10800</v>
      </c>
      <c r="I47" s="149">
        <f t="shared" si="10"/>
        <v>21600</v>
      </c>
      <c r="J47" s="149">
        <v>0</v>
      </c>
      <c r="K47" s="149">
        <f t="shared" si="11"/>
        <v>0</v>
      </c>
      <c r="L47" s="149">
        <v>21</v>
      </c>
      <c r="M47" s="149">
        <f t="shared" si="12"/>
        <v>0</v>
      </c>
      <c r="N47" s="142">
        <v>0</v>
      </c>
      <c r="O47" s="142">
        <f t="shared" si="13"/>
        <v>0</v>
      </c>
      <c r="P47" s="142"/>
      <c r="Q47" s="142"/>
      <c r="R47" s="143">
        <v>0</v>
      </c>
      <c r="S47" s="142">
        <f t="shared" si="14"/>
        <v>0</v>
      </c>
      <c r="T47" s="134"/>
      <c r="U47" s="134"/>
      <c r="V47" s="134"/>
      <c r="W47" s="134"/>
      <c r="X47" s="134"/>
      <c r="Y47" s="134"/>
      <c r="Z47" s="134"/>
      <c r="AA47" s="134"/>
      <c r="AB47" s="134"/>
      <c r="AC47" s="134" t="s">
        <v>100</v>
      </c>
      <c r="AD47" s="134"/>
      <c r="AE47" s="134"/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</row>
    <row r="48" spans="1:58" outlineLevel="1" x14ac:dyDescent="0.2">
      <c r="A48" s="136" t="s">
        <v>95</v>
      </c>
      <c r="B48" s="136" t="s">
        <v>65</v>
      </c>
      <c r="C48" s="166" t="s">
        <v>175</v>
      </c>
      <c r="D48" s="144"/>
      <c r="E48" s="148"/>
      <c r="F48" s="150"/>
      <c r="G48" s="150">
        <f>SUM(G49:G62)</f>
        <v>0</v>
      </c>
      <c r="H48" s="149">
        <v>16800</v>
      </c>
      <c r="I48" s="149">
        <f t="shared" si="10"/>
        <v>16800</v>
      </c>
      <c r="J48" s="149">
        <v>0</v>
      </c>
      <c r="K48" s="149">
        <f t="shared" si="11"/>
        <v>0</v>
      </c>
      <c r="L48" s="149">
        <v>21</v>
      </c>
      <c r="M48" s="149">
        <f t="shared" si="12"/>
        <v>0</v>
      </c>
      <c r="N48" s="142">
        <v>0</v>
      </c>
      <c r="O48" s="142">
        <f t="shared" si="13"/>
        <v>0</v>
      </c>
      <c r="P48" s="142"/>
      <c r="Q48" s="142"/>
      <c r="R48" s="143">
        <v>0</v>
      </c>
      <c r="S48" s="142">
        <f t="shared" si="14"/>
        <v>0</v>
      </c>
      <c r="T48" s="134"/>
      <c r="U48" s="134"/>
      <c r="V48" s="134"/>
      <c r="W48" s="134"/>
      <c r="X48" s="134"/>
      <c r="Y48" s="134"/>
      <c r="Z48" s="134"/>
      <c r="AA48" s="134"/>
      <c r="AB48" s="134"/>
      <c r="AC48" s="134" t="s">
        <v>100</v>
      </c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</row>
    <row r="49" spans="1:58" ht="22.5" outlineLevel="1" x14ac:dyDescent="0.2">
      <c r="A49" s="135">
        <v>35</v>
      </c>
      <c r="B49" s="135" t="s">
        <v>143</v>
      </c>
      <c r="C49" s="165" t="s">
        <v>167</v>
      </c>
      <c r="D49" s="141" t="s">
        <v>124</v>
      </c>
      <c r="E49" s="147">
        <v>1</v>
      </c>
      <c r="F49" s="197">
        <v>0</v>
      </c>
      <c r="G49" s="149">
        <f>F49*E49</f>
        <v>0</v>
      </c>
      <c r="H49" s="149">
        <v>4800</v>
      </c>
      <c r="I49" s="149">
        <f t="shared" si="10"/>
        <v>4800</v>
      </c>
      <c r="J49" s="149">
        <v>0</v>
      </c>
      <c r="K49" s="149">
        <f t="shared" si="11"/>
        <v>0</v>
      </c>
      <c r="L49" s="149">
        <v>21</v>
      </c>
      <c r="M49" s="149">
        <f t="shared" si="12"/>
        <v>0</v>
      </c>
      <c r="N49" s="142">
        <v>0</v>
      </c>
      <c r="O49" s="142">
        <f t="shared" si="13"/>
        <v>0</v>
      </c>
      <c r="P49" s="142"/>
      <c r="Q49" s="142"/>
      <c r="R49" s="143">
        <v>0</v>
      </c>
      <c r="S49" s="142">
        <f t="shared" si="14"/>
        <v>0</v>
      </c>
      <c r="T49" s="134"/>
      <c r="U49" s="134"/>
      <c r="V49" s="134"/>
      <c r="W49" s="134"/>
      <c r="X49" s="134"/>
      <c r="Y49" s="134"/>
      <c r="Z49" s="134"/>
      <c r="AA49" s="134"/>
      <c r="AB49" s="134"/>
      <c r="AC49" s="134" t="s">
        <v>100</v>
      </c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</row>
    <row r="50" spans="1:58" outlineLevel="1" x14ac:dyDescent="0.2">
      <c r="A50" s="135">
        <v>36</v>
      </c>
      <c r="B50" s="135" t="s">
        <v>144</v>
      </c>
      <c r="C50" s="165" t="s">
        <v>169</v>
      </c>
      <c r="D50" s="141" t="s">
        <v>124</v>
      </c>
      <c r="E50" s="147">
        <v>1</v>
      </c>
      <c r="F50" s="197">
        <v>0</v>
      </c>
      <c r="G50" s="149">
        <f t="shared" ref="G50:G62" si="15">F50*E50</f>
        <v>0</v>
      </c>
      <c r="H50" s="149"/>
      <c r="I50" s="149"/>
      <c r="J50" s="149"/>
      <c r="K50" s="149"/>
      <c r="L50" s="149"/>
      <c r="M50" s="149"/>
      <c r="N50" s="142"/>
      <c r="O50" s="142"/>
      <c r="P50" s="142"/>
      <c r="Q50" s="142"/>
      <c r="R50" s="143"/>
      <c r="S50" s="142"/>
      <c r="T50" s="134"/>
      <c r="U50" s="134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</row>
    <row r="51" spans="1:58" outlineLevel="1" x14ac:dyDescent="0.2">
      <c r="A51" s="135">
        <v>37</v>
      </c>
      <c r="B51" s="135" t="s">
        <v>145</v>
      </c>
      <c r="C51" s="165" t="s">
        <v>168</v>
      </c>
      <c r="D51" s="141" t="s">
        <v>124</v>
      </c>
      <c r="E51" s="147">
        <v>1</v>
      </c>
      <c r="F51" s="197">
        <v>0</v>
      </c>
      <c r="G51" s="149">
        <f t="shared" si="15"/>
        <v>0</v>
      </c>
      <c r="H51" s="149">
        <v>3400</v>
      </c>
      <c r="I51" s="149">
        <f>ROUND(E59*H51,2)</f>
        <v>6800</v>
      </c>
      <c r="J51" s="149">
        <v>0</v>
      </c>
      <c r="K51" s="149">
        <f>ROUND(E59*J51,2)</f>
        <v>0</v>
      </c>
      <c r="L51" s="149">
        <v>21</v>
      </c>
      <c r="M51" s="149">
        <f>G59*(1+L51/100)</f>
        <v>0</v>
      </c>
      <c r="N51" s="142">
        <v>0</v>
      </c>
      <c r="O51" s="142">
        <f>ROUND(E59*N51,5)</f>
        <v>0</v>
      </c>
      <c r="P51" s="142"/>
      <c r="Q51" s="142"/>
      <c r="R51" s="143">
        <v>0</v>
      </c>
      <c r="S51" s="142">
        <f>ROUND(E59*R51,2)</f>
        <v>0</v>
      </c>
      <c r="T51" s="134"/>
      <c r="U51" s="134"/>
      <c r="V51" s="134"/>
      <c r="W51" s="134"/>
      <c r="X51" s="134"/>
      <c r="Y51" s="134"/>
      <c r="Z51" s="134"/>
      <c r="AA51" s="134"/>
      <c r="AB51" s="134"/>
      <c r="AC51" s="134" t="s">
        <v>100</v>
      </c>
      <c r="AD51" s="134"/>
      <c r="AE51" s="134"/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</row>
    <row r="52" spans="1:58" outlineLevel="1" x14ac:dyDescent="0.2">
      <c r="A52" s="135">
        <v>38</v>
      </c>
      <c r="B52" s="135" t="s">
        <v>146</v>
      </c>
      <c r="C52" s="165" t="s">
        <v>171</v>
      </c>
      <c r="D52" s="141" t="s">
        <v>124</v>
      </c>
      <c r="E52" s="147">
        <v>1</v>
      </c>
      <c r="F52" s="197">
        <v>0</v>
      </c>
      <c r="G52" s="149">
        <f t="shared" si="15"/>
        <v>0</v>
      </c>
      <c r="H52" s="149">
        <v>6938</v>
      </c>
      <c r="I52" s="149">
        <f>ROUND(E60*H52,2)</f>
        <v>83256</v>
      </c>
      <c r="J52" s="149">
        <v>0</v>
      </c>
      <c r="K52" s="149">
        <f>ROUND(E60*J52,2)</f>
        <v>0</v>
      </c>
      <c r="L52" s="149">
        <v>21</v>
      </c>
      <c r="M52" s="149">
        <f>G60*(1+L52/100)</f>
        <v>0</v>
      </c>
      <c r="N52" s="142">
        <v>0</v>
      </c>
      <c r="O52" s="142">
        <f>ROUND(E60*N52,5)</f>
        <v>0</v>
      </c>
      <c r="P52" s="142"/>
      <c r="Q52" s="142"/>
      <c r="R52" s="143">
        <v>0</v>
      </c>
      <c r="S52" s="142">
        <f>ROUND(E60*R52,2)</f>
        <v>0</v>
      </c>
      <c r="T52" s="134"/>
      <c r="U52" s="134"/>
      <c r="V52" s="134"/>
      <c r="W52" s="134"/>
      <c r="X52" s="134"/>
      <c r="Y52" s="134"/>
      <c r="Z52" s="134"/>
      <c r="AA52" s="134"/>
      <c r="AB52" s="134"/>
      <c r="AC52" s="134" t="s">
        <v>100</v>
      </c>
      <c r="AD52" s="134"/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</row>
    <row r="53" spans="1:58" outlineLevel="1" x14ac:dyDescent="0.2">
      <c r="A53" s="135">
        <v>39</v>
      </c>
      <c r="B53" s="135" t="s">
        <v>147</v>
      </c>
      <c r="C53" s="165" t="s">
        <v>170</v>
      </c>
      <c r="D53" s="141" t="s">
        <v>124</v>
      </c>
      <c r="E53" s="147">
        <v>1</v>
      </c>
      <c r="F53" s="197">
        <v>0</v>
      </c>
      <c r="G53" s="149">
        <f t="shared" si="15"/>
        <v>0</v>
      </c>
      <c r="H53" s="149">
        <v>3639.52</v>
      </c>
      <c r="I53" s="149">
        <f>ROUND(E61*H53,2)</f>
        <v>41901.79</v>
      </c>
      <c r="J53" s="149">
        <v>1130.48</v>
      </c>
      <c r="K53" s="149">
        <f>ROUND(E61*J53,2)</f>
        <v>13015.22</v>
      </c>
      <c r="L53" s="149">
        <v>21</v>
      </c>
      <c r="M53" s="149">
        <f>G61*(1+L53/100)</f>
        <v>0</v>
      </c>
      <c r="N53" s="142">
        <v>0</v>
      </c>
      <c r="O53" s="142">
        <f>ROUND(E61*N53,5)</f>
        <v>0</v>
      </c>
      <c r="P53" s="142"/>
      <c r="Q53" s="142"/>
      <c r="R53" s="143">
        <v>0.22345999999999999</v>
      </c>
      <c r="S53" s="142">
        <f>ROUND(E61*R53,2)</f>
        <v>2.57</v>
      </c>
      <c r="T53" s="134"/>
      <c r="U53" s="134"/>
      <c r="V53" s="134"/>
      <c r="W53" s="134"/>
      <c r="X53" s="134"/>
      <c r="Y53" s="134"/>
      <c r="Z53" s="134"/>
      <c r="AA53" s="134"/>
      <c r="AB53" s="134"/>
      <c r="AC53" s="134" t="s">
        <v>100</v>
      </c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</row>
    <row r="54" spans="1:58" outlineLevel="1" x14ac:dyDescent="0.2">
      <c r="A54" s="135">
        <v>40</v>
      </c>
      <c r="B54" s="135" t="s">
        <v>148</v>
      </c>
      <c r="C54" s="165" t="s">
        <v>172</v>
      </c>
      <c r="D54" s="141" t="s">
        <v>124</v>
      </c>
      <c r="E54" s="147">
        <v>1</v>
      </c>
      <c r="F54" s="197">
        <v>0</v>
      </c>
      <c r="G54" s="149">
        <f t="shared" si="15"/>
        <v>0</v>
      </c>
      <c r="H54" s="149">
        <v>0</v>
      </c>
      <c r="I54" s="149">
        <f>ROUND(E62*H54,2)</f>
        <v>0</v>
      </c>
      <c r="J54" s="149">
        <v>46200</v>
      </c>
      <c r="K54" s="149">
        <f>ROUND(E62*J54,2)</f>
        <v>46200</v>
      </c>
      <c r="L54" s="149">
        <v>21</v>
      </c>
      <c r="M54" s="149">
        <f>G62*(1+L54/100)</f>
        <v>0</v>
      </c>
      <c r="N54" s="142">
        <v>0</v>
      </c>
      <c r="O54" s="142">
        <f>ROUND(E62*N54,5)</f>
        <v>0</v>
      </c>
      <c r="P54" s="142"/>
      <c r="Q54" s="142"/>
      <c r="R54" s="143">
        <v>0</v>
      </c>
      <c r="S54" s="142">
        <f>ROUND(E62*R54,2)</f>
        <v>0</v>
      </c>
      <c r="T54" s="134"/>
      <c r="U54" s="134"/>
      <c r="V54" s="134"/>
      <c r="W54" s="134"/>
      <c r="X54" s="134"/>
      <c r="Y54" s="134"/>
      <c r="Z54" s="134"/>
      <c r="AA54" s="134"/>
      <c r="AB54" s="134"/>
      <c r="AC54" s="134" t="s">
        <v>100</v>
      </c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</row>
    <row r="55" spans="1:58" x14ac:dyDescent="0.2">
      <c r="A55" s="135">
        <v>41</v>
      </c>
      <c r="B55" s="135" t="s">
        <v>149</v>
      </c>
      <c r="C55" s="165" t="s">
        <v>173</v>
      </c>
      <c r="D55" s="141" t="s">
        <v>124</v>
      </c>
      <c r="E55" s="147">
        <v>2</v>
      </c>
      <c r="F55" s="197">
        <v>0</v>
      </c>
      <c r="G55" s="149">
        <f t="shared" si="15"/>
        <v>0</v>
      </c>
      <c r="H55" s="150"/>
      <c r="I55" s="150">
        <f>SUM(I56:I57)</f>
        <v>65147.199999999997</v>
      </c>
      <c r="J55" s="150"/>
      <c r="K55" s="150">
        <f>SUM(K56:K57)</f>
        <v>1344.8</v>
      </c>
      <c r="L55" s="150"/>
      <c r="M55" s="150">
        <f>SUM(M56:M57)</f>
        <v>0</v>
      </c>
      <c r="N55" s="145"/>
      <c r="O55" s="145">
        <f>SUM(O56:O57)</f>
        <v>0</v>
      </c>
      <c r="P55" s="145"/>
      <c r="Q55" s="145"/>
      <c r="R55" s="146"/>
      <c r="S55" s="145">
        <f>SUM(S56:S57)</f>
        <v>11.44</v>
      </c>
      <c r="AC55" t="s">
        <v>96</v>
      </c>
    </row>
    <row r="56" spans="1:58" outlineLevel="1" x14ac:dyDescent="0.2">
      <c r="A56" s="135">
        <v>42</v>
      </c>
      <c r="B56" s="135" t="s">
        <v>150</v>
      </c>
      <c r="C56" s="165" t="s">
        <v>174</v>
      </c>
      <c r="D56" s="141" t="s">
        <v>124</v>
      </c>
      <c r="E56" s="147">
        <v>1</v>
      </c>
      <c r="F56" s="197">
        <v>0</v>
      </c>
      <c r="G56" s="149">
        <f t="shared" si="15"/>
        <v>0</v>
      </c>
      <c r="H56" s="149">
        <v>387.2</v>
      </c>
      <c r="I56" s="149">
        <f>ROUND(E64*H56,2)</f>
        <v>387.2</v>
      </c>
      <c r="J56" s="149">
        <v>1344.8</v>
      </c>
      <c r="K56" s="149">
        <f>ROUND(E64*J56,2)</f>
        <v>1344.8</v>
      </c>
      <c r="L56" s="149">
        <v>21</v>
      </c>
      <c r="M56" s="149">
        <f>G64*(1+L56/100)</f>
        <v>0</v>
      </c>
      <c r="N56" s="142">
        <v>0</v>
      </c>
      <c r="O56" s="142">
        <f>ROUND(E64*N56,5)</f>
        <v>0</v>
      </c>
      <c r="P56" s="142"/>
      <c r="Q56" s="142"/>
      <c r="R56" s="143">
        <v>2.5750000000000002</v>
      </c>
      <c r="S56" s="142">
        <f>ROUND(E64*R56,2)</f>
        <v>2.58</v>
      </c>
      <c r="T56" s="134"/>
      <c r="U56" s="134"/>
      <c r="V56" s="134"/>
      <c r="W56" s="134"/>
      <c r="X56" s="134"/>
      <c r="Y56" s="134"/>
      <c r="Z56" s="134"/>
      <c r="AA56" s="134"/>
      <c r="AB56" s="134"/>
      <c r="AC56" s="134" t="s">
        <v>100</v>
      </c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</row>
    <row r="57" spans="1:58" outlineLevel="1" x14ac:dyDescent="0.2">
      <c r="A57" s="135">
        <v>43</v>
      </c>
      <c r="B57" s="135" t="s">
        <v>151</v>
      </c>
      <c r="C57" s="165" t="s">
        <v>177</v>
      </c>
      <c r="D57" s="141" t="s">
        <v>124</v>
      </c>
      <c r="E57" s="147">
        <v>1</v>
      </c>
      <c r="F57" s="197">
        <v>0</v>
      </c>
      <c r="G57" s="149">
        <f t="shared" si="15"/>
        <v>0</v>
      </c>
      <c r="H57" s="149">
        <v>16190</v>
      </c>
      <c r="I57" s="149">
        <f>ROUND(E65*H57,2)</f>
        <v>64760</v>
      </c>
      <c r="J57" s="149">
        <v>0</v>
      </c>
      <c r="K57" s="149">
        <f>ROUND(E65*J57,2)</f>
        <v>0</v>
      </c>
      <c r="L57" s="149">
        <v>21</v>
      </c>
      <c r="M57" s="149">
        <f>G65*(1+L57/100)</f>
        <v>0</v>
      </c>
      <c r="N57" s="142">
        <v>0</v>
      </c>
      <c r="O57" s="142">
        <f>ROUND(E65*N57,5)</f>
        <v>0</v>
      </c>
      <c r="P57" s="142"/>
      <c r="Q57" s="142"/>
      <c r="R57" s="143">
        <v>2.2149999999999999</v>
      </c>
      <c r="S57" s="142">
        <f>ROUND(E65*R57,2)</f>
        <v>8.86</v>
      </c>
      <c r="T57" s="134"/>
      <c r="U57" s="134"/>
      <c r="V57" s="134"/>
      <c r="W57" s="134"/>
      <c r="X57" s="134"/>
      <c r="Y57" s="134"/>
      <c r="Z57" s="134"/>
      <c r="AA57" s="134"/>
      <c r="AB57" s="134"/>
      <c r="AC57" s="134" t="s">
        <v>100</v>
      </c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</row>
    <row r="58" spans="1:58" x14ac:dyDescent="0.2">
      <c r="A58" s="135">
        <v>44</v>
      </c>
      <c r="B58" s="135" t="s">
        <v>193</v>
      </c>
      <c r="C58" s="165" t="s">
        <v>179</v>
      </c>
      <c r="D58" s="141" t="s">
        <v>124</v>
      </c>
      <c r="E58" s="147">
        <v>1</v>
      </c>
      <c r="F58" s="197">
        <v>0</v>
      </c>
      <c r="G58" s="149">
        <f t="shared" si="15"/>
        <v>0</v>
      </c>
      <c r="H58" s="150"/>
      <c r="I58" s="150">
        <f>SUM(I59:I59)</f>
        <v>0</v>
      </c>
      <c r="J58" s="150"/>
      <c r="K58" s="150">
        <f>SUM(K59:K59)</f>
        <v>50458.19</v>
      </c>
      <c r="L58" s="150"/>
      <c r="M58" s="150">
        <f>SUM(M59:M59)</f>
        <v>0</v>
      </c>
      <c r="N58" s="145"/>
      <c r="O58" s="145">
        <f>SUM(O59:O59)</f>
        <v>0</v>
      </c>
      <c r="P58" s="145"/>
      <c r="Q58" s="145"/>
      <c r="R58" s="146"/>
      <c r="S58" s="145">
        <f>SUM(S59:S59)</f>
        <v>84.1</v>
      </c>
      <c r="AC58" t="s">
        <v>96</v>
      </c>
    </row>
    <row r="59" spans="1:58" outlineLevel="1" x14ac:dyDescent="0.2">
      <c r="A59" s="135">
        <v>45</v>
      </c>
      <c r="B59" s="135" t="s">
        <v>152</v>
      </c>
      <c r="C59" s="165" t="s">
        <v>189</v>
      </c>
      <c r="D59" s="141" t="s">
        <v>124</v>
      </c>
      <c r="E59" s="147">
        <v>2</v>
      </c>
      <c r="F59" s="197">
        <v>0</v>
      </c>
      <c r="G59" s="149">
        <f t="shared" si="15"/>
        <v>0</v>
      </c>
      <c r="H59" s="162">
        <v>0</v>
      </c>
      <c r="I59" s="162">
        <f>ROUND(E67*H59,2)</f>
        <v>0</v>
      </c>
      <c r="J59" s="162">
        <v>186</v>
      </c>
      <c r="K59" s="162">
        <f>ROUND(E67*J59,2)</f>
        <v>50458.19</v>
      </c>
      <c r="L59" s="162">
        <v>21</v>
      </c>
      <c r="M59" s="162">
        <f>G67*(1+L59/100)</f>
        <v>0</v>
      </c>
      <c r="N59" s="163">
        <v>0</v>
      </c>
      <c r="O59" s="163">
        <f>ROUND(E67*N59,5)</f>
        <v>0</v>
      </c>
      <c r="P59" s="163"/>
      <c r="Q59" s="163"/>
      <c r="R59" s="164">
        <v>0.31</v>
      </c>
      <c r="S59" s="163">
        <f>ROUND(E67*R59,2)</f>
        <v>84.1</v>
      </c>
      <c r="T59" s="134"/>
      <c r="U59" s="134"/>
      <c r="V59" s="134"/>
      <c r="W59" s="134"/>
      <c r="X59" s="134"/>
      <c r="Y59" s="134"/>
      <c r="Z59" s="134"/>
      <c r="AA59" s="134"/>
      <c r="AB59" s="134"/>
      <c r="AC59" s="134" t="s">
        <v>100</v>
      </c>
      <c r="AD59" s="134"/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</row>
    <row r="60" spans="1:58" ht="22.5" x14ac:dyDescent="0.2">
      <c r="A60" s="135">
        <v>46</v>
      </c>
      <c r="B60" s="135" t="s">
        <v>153</v>
      </c>
      <c r="C60" s="165" t="s">
        <v>154</v>
      </c>
      <c r="D60" s="141" t="s">
        <v>0</v>
      </c>
      <c r="E60" s="147">
        <v>12</v>
      </c>
      <c r="F60" s="197">
        <v>0</v>
      </c>
      <c r="G60" s="149">
        <f t="shared" si="15"/>
        <v>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AA60">
        <v>12</v>
      </c>
      <c r="AB60">
        <v>21</v>
      </c>
    </row>
    <row r="61" spans="1:58" x14ac:dyDescent="0.2">
      <c r="A61" s="135">
        <v>47</v>
      </c>
      <c r="B61" s="135" t="s">
        <v>155</v>
      </c>
      <c r="C61" s="165" t="s">
        <v>178</v>
      </c>
      <c r="D61" s="141" t="s">
        <v>118</v>
      </c>
      <c r="E61" s="147">
        <v>11.513</v>
      </c>
      <c r="F61" s="197">
        <v>0</v>
      </c>
      <c r="G61" s="149">
        <f t="shared" si="15"/>
        <v>0</v>
      </c>
      <c r="AC61" t="s">
        <v>165</v>
      </c>
    </row>
    <row r="62" spans="1:58" x14ac:dyDescent="0.2">
      <c r="A62" s="135">
        <v>48</v>
      </c>
      <c r="B62" s="135" t="s">
        <v>156</v>
      </c>
      <c r="C62" s="165" t="s">
        <v>176</v>
      </c>
      <c r="D62" s="141" t="s">
        <v>157</v>
      </c>
      <c r="E62" s="147">
        <v>1</v>
      </c>
      <c r="F62" s="197">
        <v>0</v>
      </c>
      <c r="G62" s="149">
        <f t="shared" si="15"/>
        <v>0</v>
      </c>
    </row>
    <row r="63" spans="1:58" x14ac:dyDescent="0.2">
      <c r="A63" s="136" t="s">
        <v>95</v>
      </c>
      <c r="B63" s="136" t="s">
        <v>66</v>
      </c>
      <c r="C63" s="166" t="s">
        <v>67</v>
      </c>
      <c r="D63" s="144"/>
      <c r="E63" s="148"/>
      <c r="F63" s="150"/>
      <c r="G63" s="150">
        <f>SUMIF(AC56:AC57,"&lt;&gt;NOR",G64:G65)</f>
        <v>0</v>
      </c>
    </row>
    <row r="64" spans="1:58" x14ac:dyDescent="0.2">
      <c r="A64" s="135">
        <v>49</v>
      </c>
      <c r="B64" s="135" t="s">
        <v>158</v>
      </c>
      <c r="C64" s="165" t="s">
        <v>159</v>
      </c>
      <c r="D64" s="141" t="s">
        <v>124</v>
      </c>
      <c r="E64" s="147">
        <v>1</v>
      </c>
      <c r="F64" s="197">
        <v>0</v>
      </c>
      <c r="G64" s="149">
        <f>F64*E64</f>
        <v>0</v>
      </c>
    </row>
    <row r="65" spans="1:7" x14ac:dyDescent="0.2">
      <c r="A65" s="135">
        <v>50</v>
      </c>
      <c r="B65" s="135" t="s">
        <v>160</v>
      </c>
      <c r="C65" s="165" t="s">
        <v>190</v>
      </c>
      <c r="D65" s="141" t="s">
        <v>157</v>
      </c>
      <c r="E65" s="147">
        <v>4</v>
      </c>
      <c r="F65" s="197">
        <v>0</v>
      </c>
      <c r="G65" s="149">
        <f>F65*E65</f>
        <v>0</v>
      </c>
    </row>
    <row r="66" spans="1:7" x14ac:dyDescent="0.2">
      <c r="A66" s="136" t="s">
        <v>95</v>
      </c>
      <c r="B66" s="136" t="s">
        <v>68</v>
      </c>
      <c r="C66" s="166" t="s">
        <v>69</v>
      </c>
      <c r="D66" s="144"/>
      <c r="E66" s="148"/>
      <c r="F66" s="150"/>
      <c r="G66" s="150">
        <f>SUMIF(AC59:AC59,"&lt;&gt;NOR",G67:G67)</f>
        <v>0</v>
      </c>
    </row>
    <row r="67" spans="1:7" x14ac:dyDescent="0.2">
      <c r="A67" s="159">
        <v>51</v>
      </c>
      <c r="B67" s="159" t="s">
        <v>161</v>
      </c>
      <c r="C67" s="167" t="s">
        <v>162</v>
      </c>
      <c r="D67" s="160" t="s">
        <v>163</v>
      </c>
      <c r="E67" s="161">
        <v>271.28061000000002</v>
      </c>
      <c r="F67" s="198">
        <v>0</v>
      </c>
      <c r="G67" s="162">
        <f>F67*E67</f>
        <v>0</v>
      </c>
    </row>
    <row r="68" spans="1:7" x14ac:dyDescent="0.2">
      <c r="A68" s="4"/>
      <c r="B68" s="5" t="s">
        <v>164</v>
      </c>
      <c r="C68" s="168" t="s">
        <v>164</v>
      </c>
      <c r="D68" s="4"/>
      <c r="E68" s="4"/>
      <c r="F68" s="4"/>
      <c r="G68" s="4"/>
    </row>
    <row r="69" spans="1:7" x14ac:dyDescent="0.2">
      <c r="C69" s="169"/>
    </row>
  </sheetData>
  <sheetProtection algorithmName="SHA-512" hashValue="b6GrfYAPNy6vCifbigXqeAIrVWvW0Quh5bPmq//YvV9fajXfgVj5XudBqdMNlYyYYnSuHzhl5J03BJ9rsGbeUg==" saltValue="GAhvpIQmAlz2aqdXOAwwRQ==" spinCount="100000" sheet="1" objects="1" scenarios="1"/>
  <protectedRanges>
    <protectedRange sqref="F9:F10" name="VN"/>
    <protectedRange sqref="F12" name="ON"/>
    <protectedRange sqref="F14:F22" name="Díl1"/>
    <protectedRange sqref="F24:F32" name="Díl 11"/>
    <protectedRange sqref="F34:F37" name="Díl 5"/>
    <protectedRange sqref="F39:F47" name="Díl 9"/>
    <protectedRange sqref="F49:F62" name="Díl 91"/>
    <protectedRange sqref="F64:F65" name="díl 93"/>
    <protectedRange sqref="F67" name="Díl 99"/>
  </protectedRanges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Bc. Lucie Pohle</cp:lastModifiedBy>
  <cp:lastPrinted>2014-02-28T09:52:57Z</cp:lastPrinted>
  <dcterms:created xsi:type="dcterms:W3CDTF">2009-04-08T07:15:50Z</dcterms:created>
  <dcterms:modified xsi:type="dcterms:W3CDTF">2024-06-13T10:11:32Z</dcterms:modified>
</cp:coreProperties>
</file>